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User\Документы\МОИ ДОКУМЕНТЫ\Проект Бюджет 2022\"/>
    </mc:Choice>
  </mc:AlternateContent>
  <xr:revisionPtr revIDLastSave="0" documentId="13_ncr:1_{E89678C7-3729-4A00-8931-9D50E427B62F}" xr6:coauthVersionLast="37" xr6:coauthVersionMax="37" xr10:uidLastSave="{00000000-0000-0000-0000-000000000000}"/>
  <bookViews>
    <workbookView xWindow="0" yWindow="0" windowWidth="20496" windowHeight="7296" xr2:uid="{00000000-000D-0000-FFFF-FFFF00000000}"/>
  </bookViews>
  <sheets>
    <sheet name="Прил6" sheetId="1" r:id="rId1"/>
    <sheet name="прил5" sheetId="8" r:id="rId2"/>
    <sheet name="прил8" sheetId="3" r:id="rId3"/>
    <sheet name="прил7" sheetId="9" r:id="rId4"/>
    <sheet name="прил1" sheetId="2" r:id="rId5"/>
    <sheet name="прил2" sheetId="4" r:id="rId6"/>
    <sheet name="прил3" sheetId="5" r:id="rId7"/>
    <sheet name="прил4" sheetId="6" r:id="rId8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H15" i="3"/>
  <c r="H16" i="3"/>
  <c r="G15" i="3"/>
  <c r="H35" i="3"/>
  <c r="G29" i="3"/>
  <c r="G35" i="3"/>
  <c r="I33" i="3"/>
  <c r="G16" i="3"/>
  <c r="H39" i="3"/>
  <c r="H38" i="3" s="1"/>
  <c r="G39" i="3"/>
  <c r="G38" i="3" s="1"/>
  <c r="H29" i="3" l="1"/>
  <c r="G65" i="1"/>
  <c r="G34" i="3"/>
  <c r="H73" i="3"/>
  <c r="G73" i="3"/>
  <c r="H51" i="3"/>
  <c r="H50" i="3" s="1"/>
  <c r="H49" i="3" s="1"/>
  <c r="G51" i="3"/>
  <c r="H54" i="3"/>
  <c r="H53" i="3" s="1"/>
  <c r="H52" i="3" s="1"/>
  <c r="G52" i="3"/>
  <c r="G53" i="3"/>
  <c r="G54" i="3"/>
  <c r="G30" i="3"/>
  <c r="G25" i="3"/>
  <c r="G26" i="3"/>
  <c r="G31" i="3"/>
  <c r="F15" i="8" l="1"/>
  <c r="F73" i="8"/>
  <c r="H33" i="3" l="1"/>
  <c r="H28" i="3"/>
  <c r="L37" i="3"/>
  <c r="H63" i="3"/>
  <c r="H62" i="3" s="1"/>
  <c r="H61" i="3" s="1"/>
  <c r="G85" i="3"/>
  <c r="G84" i="3" s="1"/>
  <c r="G81" i="3"/>
  <c r="G80" i="3" s="1"/>
  <c r="G79" i="3" s="1"/>
  <c r="G76" i="3"/>
  <c r="G75" i="3" s="1"/>
  <c r="G72" i="3"/>
  <c r="G71" i="3" s="1"/>
  <c r="G69" i="3" s="1"/>
  <c r="G68" i="3" s="1"/>
  <c r="G67" i="3" s="1"/>
  <c r="G66" i="3" s="1"/>
  <c r="G63" i="3"/>
  <c r="G62" i="3" s="1"/>
  <c r="G61" i="3" s="1"/>
  <c r="G58" i="3"/>
  <c r="G50" i="3"/>
  <c r="G49" i="3" s="1"/>
  <c r="G46" i="3"/>
  <c r="G45" i="3"/>
  <c r="G44" i="3" s="1"/>
  <c r="G43" i="3" s="1"/>
  <c r="G24" i="3"/>
  <c r="G23" i="3" s="1"/>
  <c r="G22" i="3"/>
  <c r="G21" i="3"/>
  <c r="G20" i="3" s="1"/>
  <c r="G19" i="3" s="1"/>
  <c r="G18" i="3" s="1"/>
  <c r="G17" i="3" s="1"/>
  <c r="F36" i="1"/>
  <c r="G66" i="1"/>
  <c r="G60" i="1"/>
  <c r="G61" i="1"/>
  <c r="G62" i="1"/>
  <c r="G64" i="1"/>
  <c r="F63" i="1"/>
  <c r="F62" i="1" s="1"/>
  <c r="F61" i="1" s="1"/>
  <c r="F60" i="1" s="1"/>
  <c r="G85" i="1"/>
  <c r="G84" i="1" s="1"/>
  <c r="G83" i="1" s="1"/>
  <c r="F85" i="1"/>
  <c r="F84" i="1" s="1"/>
  <c r="F83" i="1" s="1"/>
  <c r="H86" i="3"/>
  <c r="H85" i="3" s="1"/>
  <c r="H84" i="3" s="1"/>
  <c r="H32" i="3" l="1"/>
  <c r="H55" i="3"/>
  <c r="H60" i="3"/>
  <c r="H77" i="3"/>
  <c r="H76" i="3" s="1"/>
  <c r="H75" i="3" s="1"/>
  <c r="G15" i="9"/>
  <c r="G37" i="9"/>
  <c r="G86" i="9"/>
  <c r="F36" i="8"/>
  <c r="F87" i="8"/>
  <c r="F88" i="8"/>
  <c r="F89" i="8"/>
  <c r="G59" i="1"/>
  <c r="G56" i="1"/>
  <c r="G31" i="1"/>
  <c r="G27" i="1"/>
  <c r="D37" i="5"/>
  <c r="F56" i="1" l="1"/>
  <c r="F54" i="1"/>
  <c r="F32" i="1"/>
  <c r="F31" i="1"/>
  <c r="F27" i="1"/>
  <c r="F26" i="1"/>
  <c r="F22" i="1"/>
  <c r="H22" i="3"/>
  <c r="D31" i="5"/>
  <c r="D32" i="5"/>
  <c r="D36" i="5"/>
  <c r="C32" i="5"/>
  <c r="C31" i="5"/>
  <c r="C36" i="5"/>
  <c r="C31" i="4"/>
  <c r="G61" i="9"/>
  <c r="G59" i="9"/>
  <c r="G42" i="9"/>
  <c r="G33" i="9"/>
  <c r="G32" i="9"/>
  <c r="G28" i="9"/>
  <c r="G27" i="9"/>
  <c r="G22" i="9"/>
  <c r="F32" i="8"/>
  <c r="F26" i="8"/>
  <c r="F58" i="8"/>
  <c r="F81" i="8"/>
  <c r="F41" i="8"/>
  <c r="F27" i="8"/>
  <c r="F21" i="8"/>
  <c r="H82" i="3" l="1"/>
  <c r="H69" i="3"/>
  <c r="H68" i="3" s="1"/>
  <c r="H67" i="3" s="1"/>
  <c r="H72" i="3"/>
  <c r="H71" i="3" s="1"/>
  <c r="F74" i="8"/>
  <c r="G69" i="9"/>
  <c r="G91" i="9"/>
  <c r="G21" i="9"/>
  <c r="H66" i="3" l="1"/>
  <c r="H31" i="3"/>
  <c r="H30" i="3" s="1"/>
  <c r="H26" i="3"/>
  <c r="H25" i="3" s="1"/>
  <c r="H59" i="3"/>
  <c r="G58" i="1"/>
  <c r="H34" i="3" l="1"/>
  <c r="H81" i="3"/>
  <c r="H80" i="3" s="1"/>
  <c r="H58" i="3"/>
  <c r="H46" i="3"/>
  <c r="H45" i="3" s="1"/>
  <c r="H44" i="3" s="1"/>
  <c r="H43" i="3" s="1"/>
  <c r="H24" i="3"/>
  <c r="H23" i="3" s="1"/>
  <c r="H21" i="3"/>
  <c r="H20" i="3" s="1"/>
  <c r="H19" i="3" s="1"/>
  <c r="H18" i="3" s="1"/>
  <c r="H17" i="3" s="1"/>
  <c r="G63" i="9"/>
  <c r="G39" i="9"/>
  <c r="G38" i="9" s="1"/>
  <c r="F53" i="1"/>
  <c r="H88" i="3" l="1"/>
  <c r="H79" i="3"/>
  <c r="G88" i="3" l="1"/>
  <c r="F67" i="8"/>
  <c r="F66" i="8" s="1"/>
  <c r="F65" i="8" s="1"/>
  <c r="F93" i="8" l="1"/>
  <c r="F92" i="8" s="1"/>
  <c r="F91" i="8" s="1"/>
  <c r="F71" i="8" l="1"/>
  <c r="F70" i="8" s="1"/>
  <c r="F69" i="8" s="1"/>
  <c r="F64" i="8"/>
  <c r="G45" i="9"/>
  <c r="G44" i="9" s="1"/>
  <c r="G43" i="9" s="1"/>
  <c r="G72" i="9" l="1"/>
  <c r="G71" i="9" s="1"/>
  <c r="G70" i="9" s="1"/>
  <c r="G68" i="9" l="1"/>
  <c r="G67" i="9" s="1"/>
  <c r="G66" i="9" s="1"/>
  <c r="G65" i="9" s="1"/>
  <c r="F44" i="8" l="1"/>
  <c r="F43" i="8" s="1"/>
  <c r="F42" i="8" s="1"/>
  <c r="G90" i="9" l="1"/>
  <c r="G89" i="9" s="1"/>
  <c r="G88" i="9" s="1"/>
  <c r="F21" i="1" l="1"/>
  <c r="F20" i="1" s="1"/>
  <c r="F19" i="1" s="1"/>
  <c r="F18" i="1" s="1"/>
  <c r="F17" i="1" s="1"/>
  <c r="G21" i="1"/>
  <c r="G20" i="1" s="1"/>
  <c r="G19" i="1" s="1"/>
  <c r="G18" i="1" s="1"/>
  <c r="G17" i="1" s="1"/>
  <c r="G25" i="1"/>
  <c r="G30" i="1"/>
  <c r="F34" i="1"/>
  <c r="F33" i="1" s="1"/>
  <c r="G34" i="1"/>
  <c r="G33" i="1" s="1"/>
  <c r="F38" i="1"/>
  <c r="F37" i="1" s="1"/>
  <c r="G38" i="1"/>
  <c r="G37" i="1" s="1"/>
  <c r="F46" i="1"/>
  <c r="F45" i="1" s="1"/>
  <c r="F44" i="1" s="1"/>
  <c r="F43" i="1" s="1"/>
  <c r="F42" i="1" s="1"/>
  <c r="G46" i="1"/>
  <c r="G45" i="1" s="1"/>
  <c r="G44" i="1" s="1"/>
  <c r="G43" i="1" s="1"/>
  <c r="G42" i="1" s="1"/>
  <c r="F52" i="1"/>
  <c r="G53" i="1"/>
  <c r="G52" i="1" s="1"/>
  <c r="F58" i="1"/>
  <c r="F57" i="1" s="1"/>
  <c r="G57" i="1"/>
  <c r="F68" i="1"/>
  <c r="F67" i="1" s="1"/>
  <c r="G68" i="1"/>
  <c r="G67" i="1" s="1"/>
  <c r="F72" i="1"/>
  <c r="F71" i="1" s="1"/>
  <c r="F70" i="1" s="1"/>
  <c r="G72" i="1"/>
  <c r="G71" i="1" s="1"/>
  <c r="G70" i="1" s="1"/>
  <c r="F76" i="1"/>
  <c r="F75" i="1" s="1"/>
  <c r="G76" i="1"/>
  <c r="G75" i="1" s="1"/>
  <c r="F81" i="1"/>
  <c r="F80" i="1" s="1"/>
  <c r="F79" i="1" s="1"/>
  <c r="G81" i="1"/>
  <c r="G80" i="1" s="1"/>
  <c r="G79" i="1" s="1"/>
  <c r="F66" i="1" l="1"/>
  <c r="F65" i="1" s="1"/>
  <c r="G78" i="1"/>
  <c r="F78" i="1"/>
  <c r="G24" i="1"/>
  <c r="G23" i="1" s="1"/>
  <c r="G29" i="1"/>
  <c r="G28" i="1" s="1"/>
  <c r="F30" i="1"/>
  <c r="F25" i="1"/>
  <c r="F24" i="1" s="1"/>
  <c r="F23" i="1" s="1"/>
  <c r="F51" i="1"/>
  <c r="F50" i="1" s="1"/>
  <c r="F49" i="1" s="1"/>
  <c r="F48" i="1" s="1"/>
  <c r="G51" i="1"/>
  <c r="G50" i="1" s="1"/>
  <c r="G49" i="1" s="1"/>
  <c r="G48" i="1" s="1"/>
  <c r="G58" i="9"/>
  <c r="G57" i="9" s="1"/>
  <c r="G56" i="9" s="1"/>
  <c r="F57" i="8"/>
  <c r="G16" i="1" l="1"/>
  <c r="G55" i="9"/>
  <c r="F29" i="1"/>
  <c r="F28" i="1" s="1"/>
  <c r="F16" i="1" s="1"/>
  <c r="F15" i="1" s="1"/>
  <c r="F34" i="8"/>
  <c r="G87" i="1" l="1"/>
  <c r="D34" i="5"/>
  <c r="D33" i="5" s="1"/>
  <c r="C34" i="5"/>
  <c r="C33" i="5" s="1"/>
  <c r="G26" i="9" l="1"/>
  <c r="G25" i="9" s="1"/>
  <c r="G78" i="9"/>
  <c r="G82" i="9"/>
  <c r="G31" i="9"/>
  <c r="G30" i="9" s="1"/>
  <c r="F38" i="8"/>
  <c r="F87" i="1" l="1"/>
  <c r="G95" i="9"/>
  <c r="G94" i="9" s="1"/>
  <c r="G93" i="9" s="1"/>
  <c r="G85" i="9"/>
  <c r="G84" i="9" s="1"/>
  <c r="G81" i="9"/>
  <c r="G80" i="9" s="1"/>
  <c r="G74" i="9" s="1"/>
  <c r="G77" i="9"/>
  <c r="G76" i="9" s="1"/>
  <c r="G75" i="9" s="1"/>
  <c r="G62" i="9"/>
  <c r="G35" i="9"/>
  <c r="G24" i="9"/>
  <c r="G20" i="9"/>
  <c r="G19" i="9" s="1"/>
  <c r="G18" i="9" s="1"/>
  <c r="G17" i="9" s="1"/>
  <c r="F85" i="8"/>
  <c r="F84" i="8" s="1"/>
  <c r="F83" i="8" s="1"/>
  <c r="F80" i="8"/>
  <c r="F79" i="8" s="1"/>
  <c r="F77" i="8"/>
  <c r="F76" i="8" s="1"/>
  <c r="F75" i="8" s="1"/>
  <c r="F62" i="8"/>
  <c r="F61" i="8"/>
  <c r="F56" i="8"/>
  <c r="F55" i="8" s="1"/>
  <c r="F37" i="8"/>
  <c r="F33" i="8"/>
  <c r="F30" i="8"/>
  <c r="F29" i="8" s="1"/>
  <c r="F25" i="8"/>
  <c r="F24" i="8" s="1"/>
  <c r="F23" i="8" s="1"/>
  <c r="F20" i="8"/>
  <c r="F19" i="8" s="1"/>
  <c r="F18" i="8" s="1"/>
  <c r="F17" i="8" s="1"/>
  <c r="D30" i="5"/>
  <c r="D29" i="5" s="1"/>
  <c r="D28" i="5" s="1"/>
  <c r="C30" i="5"/>
  <c r="D26" i="5"/>
  <c r="C26" i="5"/>
  <c r="D22" i="5"/>
  <c r="C22" i="5"/>
  <c r="D19" i="5"/>
  <c r="C19" i="5"/>
  <c r="D17" i="5"/>
  <c r="C17" i="5"/>
  <c r="C33" i="4"/>
  <c r="C30" i="4"/>
  <c r="C26" i="4"/>
  <c r="C22" i="4"/>
  <c r="C19" i="4"/>
  <c r="C17" i="4"/>
  <c r="G54" i="9" l="1"/>
  <c r="G53" i="9" s="1"/>
  <c r="G52" i="9" s="1"/>
  <c r="F54" i="8"/>
  <c r="F53" i="8" s="1"/>
  <c r="F52" i="8" s="1"/>
  <c r="D16" i="5"/>
  <c r="C29" i="5"/>
  <c r="C28" i="5" s="1"/>
  <c r="G34" i="9"/>
  <c r="G29" i="9" s="1"/>
  <c r="F28" i="8"/>
  <c r="F22" i="8" s="1"/>
  <c r="F16" i="8" s="1"/>
  <c r="C16" i="5"/>
  <c r="C16" i="4"/>
  <c r="G92" i="9"/>
  <c r="C29" i="4"/>
  <c r="C28" i="4" s="1"/>
  <c r="C37" i="4" l="1"/>
  <c r="G23" i="9"/>
  <c r="G16" i="9" s="1"/>
  <c r="I15" i="9" s="1"/>
  <c r="C37" i="5"/>
</calcChain>
</file>

<file path=xl/sharedStrings.xml><?xml version="1.0" encoding="utf-8"?>
<sst xmlns="http://schemas.openxmlformats.org/spreadsheetml/2006/main" count="1707" uniqueCount="251">
  <si>
    <t>Приложение № 6</t>
  </si>
  <si>
    <t>к Решению Хурала представителей</t>
  </si>
  <si>
    <t>Бай-Тайгинского кожууна Республики Тыва</t>
  </si>
  <si>
    <t xml:space="preserve">     РАСПРЕДЕЛЕНИЕ БЮДЖЕТНЫХ АССИГНОВАНИЙ ПО РАЗДЕЛАМ, ПОДРАЗДЕЛАМ, ЦЕЛЕВЫМ СТАТЬЯМ И ВИДАМ</t>
  </si>
  <si>
    <t>(тыс.рублей)</t>
  </si>
  <si>
    <t>Наименование</t>
  </si>
  <si>
    <t>РЗ</t>
  </si>
  <si>
    <t>ПР</t>
  </si>
  <si>
    <t>ЦСР</t>
  </si>
  <si>
    <t>ВР</t>
  </si>
  <si>
    <t>В С Е Г О</t>
  </si>
  <si>
    <t>Общегосударственные вопросы</t>
  </si>
  <si>
    <t>01</t>
  </si>
  <si>
    <t xml:space="preserve">  </t>
  </si>
  <si>
    <t xml:space="preserve">         </t>
  </si>
  <si>
    <t xml:space="preserve">  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</si>
  <si>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</si>
  <si>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</si>
  <si>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Председатель представительного органа муниципального образования</t>
  </si>
  <si>
    <t>79 6 00 00000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</si>
  <si>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</si>
  <si>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</si>
  <si>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79 6 00 00190</t>
  </si>
  <si>
    <t>Иные выплаты персоналу государственных (муниципальных) органов, за исключением фонда оплаты труда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</si>
  <si>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</si>
  <si>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</si>
  <si>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Председатель администрации муниципального образования</t>
  </si>
  <si>
    <t>78 5 00 00000</t>
  </si>
  <si>
    <t>78 5 00 00110</t>
  </si>
  <si>
    <t>100</t>
  </si>
  <si>
    <t>120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</si>
  <si>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</si>
  <si>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</si>
  <si>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</si>
  <si>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Руководство и управление в сфере установленных функций органов местного самоуправления</t>
  </si>
  <si>
    <t>78 6 00 00000</t>
  </si>
  <si>
    <t>78 6 00 00110</t>
  </si>
  <si>
    <t>Закупка товаров, работ и услуг для обеспечения государственных (муниципальных) нужд</t>
  </si>
  <si>
    <t>78 6 00 00190</t>
  </si>
  <si>
    <t>200</t>
  </si>
  <si>
    <t>Иные закупки товаров, работ и услуг для обеспечения государственных (муниципальных) нужд</t>
  </si>
  <si>
    <t>240</t>
  </si>
  <si>
    <t>Закупка товаров, работ, услуг в сфере информационно-коммуникац-х технологий</t>
  </si>
  <si>
    <t>Прочая закупка товаров, работ и услуг для обеспечения государственных (муниципальных) нужд</t>
  </si>
  <si>
    <t>244</t>
  </si>
  <si>
    <t>Иные бюджетные ассигнования</t>
  </si>
  <si>
    <t>800</t>
  </si>
  <si>
    <t xml:space="preserve"> Уплата налогов, сборов и иных платежей</t>
  </si>
  <si>
    <t>850</t>
  </si>
  <si>
    <t>Уплата налога на имущество организаций и земельного налога</t>
  </si>
  <si>
    <t>851</t>
  </si>
  <si>
    <t>Уплата прочих налогов, сборов</t>
  </si>
  <si>
    <t>Другие общегосударственные вопросы</t>
  </si>
  <si>
    <t>13</t>
  </si>
  <si>
    <t>Иные безвозмездные и безвозвратные перечисления</t>
  </si>
  <si>
    <t>97 0 00 76050</t>
  </si>
  <si>
    <t>Установление запрета на розничную продажу алкогольной продукции</t>
  </si>
  <si>
    <t>Закупка товаров, работ и услуг для государственных (муниципальных) нужд</t>
  </si>
  <si>
    <t>Национальная оборона</t>
  </si>
  <si>
    <t>02</t>
  </si>
  <si>
    <t>Мобилизация и невойсковая подготовка</t>
  </si>
  <si>
    <t>Непрограммные расходы</t>
  </si>
  <si>
    <t>97 0 00 00000</t>
  </si>
  <si>
    <t>Субвенции на осуществление полномочий по  первичному воинскому учету на территориях, где отсутствуют военные комиссариаты</t>
  </si>
  <si>
    <t>97 0 00 51180</t>
  </si>
  <si>
    <t>Расходы на выплаты персоналу  учреждений</t>
  </si>
  <si>
    <t>Фонд оплаты труда  учреждений</t>
  </si>
  <si>
    <t xml:space="preserve"> Иные выплаты персоналу казенных учреждений, за исключением фонда оплаты труда</t>
  </si>
  <si>
    <t>Взносы по обязательному социальному страхованию на выплаты по оплате труда работников и иные выплаты работникам казенных учреждений</t>
  </si>
  <si>
    <t>Жилищно-коммунальное хозяйство</t>
  </si>
  <si>
    <t>05</t>
  </si>
  <si>
    <t>Благоустройство</t>
  </si>
  <si>
    <t>85 7 00 00000</t>
  </si>
  <si>
    <t>Реализация мероприятий направленных на содержание и развитие коммунальной инфраструктуры</t>
  </si>
  <si>
    <t>85 7 00 70100</t>
  </si>
  <si>
    <t>Иные закупки товаров, работ и услуг для обеспечения  государственных (муниципальных) нужд</t>
  </si>
  <si>
    <t>Прочая закупка товаров, работ и услуг для обеспечения  государственных (муниципальных) нужд</t>
  </si>
  <si>
    <t>Благоустройство территорий поселения</t>
  </si>
  <si>
    <t>85 7 00 70110</t>
  </si>
  <si>
    <t>Содержание и ремонт уличного освещения</t>
  </si>
  <si>
    <t>85 7 00 70120</t>
  </si>
  <si>
    <t>86 7 00 70200</t>
  </si>
  <si>
    <t>Нормативы распределения доходов в местный бюджет</t>
  </si>
  <si>
    <t>(в процентах)</t>
  </si>
  <si>
    <t>Наименование дохода</t>
  </si>
  <si>
    <t>Бюджет сельского поселения</t>
  </si>
  <si>
    <t>Прочие доходы от оказания платных услуг (работ) получателями средств бюджетов сельских поселений</t>
  </si>
  <si>
    <t>Прочие доходы от компенсации затрат бюджетов сельских поселений</t>
  </si>
  <si>
    <t>Доходы от возмещения ущерба при возникновении  страховых случаев по обязательному страхованию гражданской ответственности, когда выгодоприобретателями выступают получатели средств бюджетов сельских поселений</t>
  </si>
  <si>
    <t>Доходы от возмещения ущерба при возникновении иных страховых случаев, когда выгодоприобретателями выступают получатели средств бюджетов сельских поселений</t>
  </si>
  <si>
    <t>Невыясненные поступления, зачисляемые в бюджеты сельских поселений</t>
  </si>
  <si>
    <t>Возмещение потерь сельскохозяйственного производства, связанных с изъятием сельскохозяйственных угодий, расположенных на территориях сельских поселений (по обязательствам, возникшим до 1 января 2008 года)</t>
  </si>
  <si>
    <t>Прочие неналоговые доходы бюджетов сельских поселений</t>
  </si>
  <si>
    <t>Приложение № 8</t>
  </si>
  <si>
    <t>Глава</t>
  </si>
  <si>
    <t>011</t>
  </si>
  <si>
    <t>79  6 0000190</t>
  </si>
  <si>
    <t>Уплата иных платежей</t>
  </si>
  <si>
    <t>Код бюджетной классификации</t>
  </si>
  <si>
    <t>Наименование доходов</t>
  </si>
  <si>
    <t>1 00 00000 00 0000 000</t>
  </si>
  <si>
    <t>НАЛОГОВЫЕ И НЕНАЛОГОВЫЕ ДОХОДЫ</t>
  </si>
  <si>
    <t>1 01 00000 00 0000 000</t>
  </si>
  <si>
    <t>НАЛОГИ НА ПРИБЫЛЬ, ДОХОДЫ</t>
  </si>
  <si>
    <t xml:space="preserve">1 01 02000 01 0000 110 </t>
  </si>
  <si>
    <t>Налог на доходы физических лиц</t>
  </si>
  <si>
    <t>1 05 00000 00 0000 000</t>
  </si>
  <si>
    <t>НАЛОГИ НА СОВОКУПНЫЙ ДОХОД</t>
  </si>
  <si>
    <t>1 05 02000 02 0000 110</t>
  </si>
  <si>
    <t>Единый налог на вмененный доход для отдельных видов деятельности</t>
  </si>
  <si>
    <t>1 05 03000 01 0000 110</t>
  </si>
  <si>
    <t>Единый сельскохозяйственный налог</t>
  </si>
  <si>
    <t>1 06 00000 00 0000 110</t>
  </si>
  <si>
    <t>НАЛОГИ НА ИМУЩЕСТВО</t>
  </si>
  <si>
    <t>1 06 01000 00 0000 110</t>
  </si>
  <si>
    <t>Налог на имущество физических лиц</t>
  </si>
  <si>
    <t>1 06 06000 00 0000 110</t>
  </si>
  <si>
    <t>Земельный налог</t>
  </si>
  <si>
    <t>Государственная пошлина</t>
  </si>
  <si>
    <t xml:space="preserve">1 17 00000 00 0000 000 </t>
  </si>
  <si>
    <t>ПРОЧИЕ  НЕНАЛОГОВЫЕ ДОХОДЫ</t>
  </si>
  <si>
    <t xml:space="preserve">1 17 05050 10 0000 180 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</si>
  <si>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</si>
  <si>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</si>
  <si>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</si>
  <si>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</si>
  <si>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 муниципальных образований</t>
  </si>
  <si>
    <t xml:space="preserve">Дотации бюджетам сельских поселений на выравнивание бюджетной обеспеченности </t>
  </si>
  <si>
    <t>Дотации бюджетам сельских поселений на поддержку мер по обеспечению сбалансированности бюджетов</t>
  </si>
  <si>
    <t>Субвенции бюджетам субъектов Российской Федерации и муниципальных образований</t>
  </si>
  <si>
    <t>Субвенции бюджетам сельских поселений на выполнение передаваемых полномочий субъектов Российской Федерации</t>
  </si>
  <si>
    <t>Субвенция на осуществление государственных полномочий по установлению запрета на розничную продажу алкогольной продукции в РТ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</si>
  <si>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</si>
  <si>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Всего доходов</t>
  </si>
  <si>
    <t xml:space="preserve"> 1 08 00000 00 0000 000</t>
  </si>
  <si>
    <t xml:space="preserve"> Код бюджетной классификации</t>
  </si>
  <si>
    <t>Наименование главного администратора доходов местного бюджета</t>
  </si>
  <si>
    <t>главного администратора доходов</t>
  </si>
  <si>
    <t xml:space="preserve">  доходов местного бюджета</t>
  </si>
  <si>
    <t>1 08 04020 01 0000 110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</si>
  <si>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</si>
  <si>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1 13  01995 10 0000130</t>
  </si>
  <si>
    <t xml:space="preserve">Прочие доходы от оказания платных услуг  (работ) получателями средств бюджетов сельских поселений </t>
  </si>
  <si>
    <t>1 13 02995 10 0000 130</t>
  </si>
  <si>
    <t xml:space="preserve">     </t>
  </si>
  <si>
    <t>1 17 01050 10 0000 180</t>
  </si>
  <si>
    <t>1 17 05050 10 0000 180</t>
  </si>
  <si>
    <t>Дотации   бюджетам сельских поселений    на выравнивание  бюджетной обеспеченности</t>
  </si>
  <si>
    <t>Прочие субсидии бюджетам сельских поселений</t>
  </si>
  <si>
    <t>Прочие субвенции бюджетам сельских поселений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</si>
  <si>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</si>
  <si>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Прочие межбюджетные трансферты, передаваемые бюджетам сельских поселений</t>
  </si>
  <si>
    <t>2 08 05000 10 0000 180</t>
  </si>
  <si>
    <t>Перечисления из бюджетов сельских поселений ( 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</si>
  <si>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</si>
  <si>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Приложение № 5</t>
  </si>
  <si>
    <t>Сумма на год</t>
  </si>
  <si>
    <t>79 7 00 00000</t>
  </si>
  <si>
    <t>79 7 00 00190</t>
  </si>
  <si>
    <t>08</t>
  </si>
  <si>
    <t>Приложение № 7</t>
  </si>
  <si>
    <t>Культура.</t>
  </si>
  <si>
    <t>Проведение культурно-массовыхи спортивных мероприятий</t>
  </si>
  <si>
    <t xml:space="preserve">                                                                       Приложение № 4</t>
  </si>
  <si>
    <t xml:space="preserve">                                                                       к Решению Хурала представителей</t>
  </si>
  <si>
    <t xml:space="preserve">                                                                       Бай-Тайгинского кожууна Республики Тыва</t>
  </si>
  <si>
    <t xml:space="preserve">                                                                                                    Бай-Тайгинского кожууна Республики Тыва</t>
  </si>
  <si>
    <t xml:space="preserve">                                                                                                   к Решению Хурала представителей</t>
  </si>
  <si>
    <t xml:space="preserve">                                                                                                   Приложение № 3</t>
  </si>
  <si>
    <t xml:space="preserve">                                                                                                   сельского поселения сумон Ээр-Хавакский</t>
  </si>
  <si>
    <t xml:space="preserve">                                                                                                   Ээр-Хавакский Бай-Тайгинского кожууна</t>
  </si>
  <si>
    <t xml:space="preserve">                                                                      сельского поселения сумон Ээр-Хавакский</t>
  </si>
  <si>
    <t xml:space="preserve">                                                                       Ээр-Хавакский Бай-Тайгинского кожууна</t>
  </si>
  <si>
    <t>Администрация сельского поселения сумон Ээр-Хавакский Бай-Тайгинского  кожууна Республики Тыва</t>
  </si>
  <si>
    <t>сельского поселения сумон Ээр-Хавакский</t>
  </si>
  <si>
    <t>Ээр-Хавакский  Бай-Тайгинского кожууна</t>
  </si>
  <si>
    <t>Администрация сельского поселения сумон Ээр-Хавакский</t>
  </si>
  <si>
    <t>014</t>
  </si>
  <si>
    <t xml:space="preserve">                                                                                     Приложение № 1</t>
  </si>
  <si>
    <t xml:space="preserve">                                                                                      к Решению Хурала представителей</t>
  </si>
  <si>
    <t xml:space="preserve">                                                                                     сельского поселения сумон Ээр-Хавакский</t>
  </si>
  <si>
    <t xml:space="preserve">                                                                                     Бай-Тайгинского кожууна Республики Тыва</t>
  </si>
  <si>
    <t xml:space="preserve">                                                                                                                       Ээр-Хавакский Бай-Тайгинского кожууна</t>
  </si>
  <si>
    <t xml:space="preserve">                                                                                                            Приложение № 2</t>
  </si>
  <si>
    <t xml:space="preserve">                                                                                                             к Решению Хурала представителей</t>
  </si>
  <si>
    <t xml:space="preserve">                                                                                                             сельского поселения сумон Ээр-Хавакский</t>
  </si>
  <si>
    <t xml:space="preserve">                                                                                                            Бай-Тайгинского кожууна Республики Тыва</t>
  </si>
  <si>
    <t xml:space="preserve"> "О проекте бюджета сельского поселения сумон</t>
  </si>
  <si>
    <t xml:space="preserve">                                                                                                                      "О проекте бюджета сельского поселения сумон</t>
  </si>
  <si>
    <t xml:space="preserve">                                                                                                 "О проекте бюджета сельского поселения сумон</t>
  </si>
  <si>
    <t xml:space="preserve">                                                                     "О проекте  бюджета сельского поселения сумон</t>
  </si>
  <si>
    <t>"О проекте бюджета сельского поселения сумон</t>
  </si>
  <si>
    <t>На 2021г.</t>
  </si>
  <si>
    <t>Обеспечение проведение выборов и референдумов</t>
  </si>
  <si>
    <t>07</t>
  </si>
  <si>
    <t>94 0 00 20192</t>
  </si>
  <si>
    <t>Защита населения и терртории от чрезвычайных ситуаций природного и технического характера, гражданская оборона</t>
  </si>
  <si>
    <t>09</t>
  </si>
  <si>
    <t>Профилактика терроризма и противодействие экстремисткой деятельности на территории сельского поселения</t>
  </si>
  <si>
    <t>88 8 00 70200</t>
  </si>
  <si>
    <t>По вопросам обеспечения пожарной безопасности на территории сельского поселения</t>
  </si>
  <si>
    <t>88 9 00 70200</t>
  </si>
  <si>
    <t>2 02 10000 00 0000 150</t>
  </si>
  <si>
    <t xml:space="preserve"> 2 02 15001 10 0000 150</t>
  </si>
  <si>
    <t xml:space="preserve"> 2 02 15002 10 0000 150</t>
  </si>
  <si>
    <t xml:space="preserve"> 2 02 30000 00 0000 150</t>
  </si>
  <si>
    <t>2 02 30024 10 0000 150</t>
  </si>
  <si>
    <t>2 02 35118 10 0000 150</t>
  </si>
  <si>
    <t xml:space="preserve">                                                                                   "О проекте бюджета сельского поселения сумон</t>
  </si>
  <si>
    <t xml:space="preserve"> </t>
  </si>
  <si>
    <t xml:space="preserve">                                                                                 Ээр- Хавакский Бай-Тайгинского кожууна</t>
  </si>
  <si>
    <t xml:space="preserve">2 02 15001 10 0000 150 </t>
  </si>
  <si>
    <t>2 02 15002 10 0000 150</t>
  </si>
  <si>
    <t>2 02 29999 10 0000 150</t>
  </si>
  <si>
    <t>2 02 39999 10 0000 150</t>
  </si>
  <si>
    <t>2 02 45160 10 0000 150</t>
  </si>
  <si>
    <t>2 02 49999 10 0000 150</t>
  </si>
  <si>
    <t>2 19 60010 10 0000 150</t>
  </si>
  <si>
    <t>На 2023г.</t>
  </si>
  <si>
    <t>Сумма на 2023 год</t>
  </si>
  <si>
    <t>на 2021 год и на плановый период 2022 и 2023 годов</t>
  </si>
  <si>
    <t>Условно утвержденные расходы</t>
  </si>
  <si>
    <t>Республики Тыва на 2022 год и</t>
  </si>
  <si>
    <t xml:space="preserve">                                                                                                                                            на плановый период 2023 и 2024 годов"</t>
  </si>
  <si>
    <t>Сумма на 2024 год</t>
  </si>
  <si>
    <t xml:space="preserve">            на плановый период 2023 и 2024 годов"</t>
  </si>
  <si>
    <t xml:space="preserve">ВЕДОМСТВЕННАЯ СТРУКТУРА РАСХОДОВ МЕСТНОГО БЮДЖЕТА НА 2022 ГОД      
</t>
  </si>
  <si>
    <t>ВЕДОМСТВЕННАЯ СТРУКТУРА РАСХОДОВ МЕСТНОГО БЮДЖЕТА НА ПЛАНОВЫЙ ПЕРИОД 2023 И 2024 ГОДОВ</t>
  </si>
  <si>
    <t>На 2024г.</t>
  </si>
  <si>
    <t>Объем поступления доходов в местный бюджет на плановый период 2023 и 2024 годов</t>
  </si>
  <si>
    <t xml:space="preserve">                                                                                                  на плановый период 2023 и 2024 годов"</t>
  </si>
  <si>
    <t xml:space="preserve">                                                                                                   Республики Тыва на 2022 год и</t>
  </si>
  <si>
    <t>Перечень главных администраторов доходов местного бюджета на 2022 год и на плановый период 2023 и 2024 годов</t>
  </si>
  <si>
    <t>Объем поступления доходов в местный бюджет на 2022 год</t>
  </si>
  <si>
    <t xml:space="preserve">                                                                                                                        Республики Тыва на 2022год и</t>
  </si>
  <si>
    <t xml:space="preserve">                                                                                                                        на плановый период 2023 и 2024 годов"</t>
  </si>
  <si>
    <t xml:space="preserve">  РАСХОДОВ КЛАССИФИКАЦИИ РАСХОДОВ МЕСТНОГО БЮДЖЕТА НА  2022 ГОД</t>
  </si>
  <si>
    <t xml:space="preserve">  РАСХОДОВ КЛАССИФИКАЦИИ РАСХОДОВ МЕСТНОГО БЮДЖЕТА НА ПЛАНОВЫЙ ПЕРИОД НА 2023 И 2024 ГОДОВ</t>
  </si>
  <si>
    <t xml:space="preserve">                                                                                                                              на плановый период 2023 и 2024 годов"</t>
  </si>
  <si>
    <t xml:space="preserve">от "     " ноября  2021 г. № </t>
  </si>
  <si>
    <t xml:space="preserve">                                                                                     от "    " нобря  2021 г. № </t>
  </si>
  <si>
    <t xml:space="preserve">                                                                                                            от "     " ноября  2021 г. № </t>
  </si>
  <si>
    <t xml:space="preserve">                                                                                                            Республики Тыва на 2022 год и</t>
  </si>
  <si>
    <t xml:space="preserve">                                                                                                           на плановый период 2023 и 2024 годов"</t>
  </si>
  <si>
    <t xml:space="preserve">                                                                                                   от "    " ноября 2021 г. №</t>
  </si>
  <si>
    <t xml:space="preserve">                                                                       от "    "ноября 2021 г. №</t>
  </si>
  <si>
    <t xml:space="preserve">                                                                        Республики Тыва на 2022 год и</t>
  </si>
  <si>
    <t xml:space="preserve">                                                                      на плановый период 2023 и 2024годов"</t>
  </si>
  <si>
    <t>от "   " ноября 2021 г. №</t>
  </si>
  <si>
    <t xml:space="preserve">от "   " ноября 2021г № </t>
  </si>
  <si>
    <t>от "    " ноября 2021г 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</si>
</sst>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р_._-;\-* #,##0.00_р_._-;_-* &quot;-&quot;??_р_._-;_-@_-"/>
    <numFmt numFmtId="165" formatCode="#,##0.0"/>
    <numFmt numFmtId="166" formatCode="0.0"/>
    <numFmt numFmtId="167" formatCode="#,##0.000"/>
    <numFmt numFmtId="168" formatCode="0.000"/>
  </numFmts>
  <fonts count="26" x14ac:knownFonts="1"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</font>
    <font>
      <b/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name val="Times New Roman"/>
      <family val="1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</font>
    <font>
      <b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0.5"/>
      <name val="Times New Roman"/>
      <family val="1"/>
      <charset val="204"/>
    </font>
    <font>
      <sz val="9"/>
      <name val="Times New Roman"/>
      <family val="1"/>
    </font>
    <font>
      <b/>
      <sz val="7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9" fillId="0" borderId="0"/>
    <xf numFmtId="164" fontId="12" fillId="0" borderId="0" applyFont="0" applyFill="0" applyBorder="0" applyAlignment="0" applyProtection="0"/>
    <xf numFmtId="0" fontId="9" fillId="0" borderId="0"/>
  </cellStyleXfs>
  <cellXfs count="205">
    <xf numFmtId="0" fontId="0" fillId="0" borderId="0" xfId="0"/>
    <xf numFmtId="0" fontId="1" fillId="0" borderId="0" xfId="0" applyFont="1"/>
    <xf numFmtId="0" fontId="1" fillId="0" borderId="0" xfId="0" applyFont="1" applyFill="1" applyBorder="1" applyAlignment="1">
      <alignment horizontal="left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5" fillId="0" borderId="7" xfId="0" applyNumberFormat="1" applyFont="1" applyFill="1" applyBorder="1" applyAlignment="1">
      <alignment horizontal="left" vertical="center" wrapText="1"/>
    </xf>
    <xf numFmtId="0" fontId="1" fillId="0" borderId="7" xfId="0" applyFont="1" applyBorder="1" applyAlignment="1">
      <alignment horizontal="center"/>
    </xf>
    <xf numFmtId="49" fontId="1" fillId="0" borderId="7" xfId="0" applyNumberFormat="1" applyFont="1" applyBorder="1" applyAlignment="1">
      <alignment horizontal="center"/>
    </xf>
    <xf numFmtId="165" fontId="5" fillId="0" borderId="7" xfId="0" applyNumberFormat="1" applyFont="1" applyFill="1" applyBorder="1" applyAlignment="1">
      <alignment horizontal="center" wrapText="1"/>
    </xf>
    <xf numFmtId="0" fontId="5" fillId="0" borderId="7" xfId="0" applyNumberFormat="1" applyFont="1" applyFill="1" applyBorder="1" applyAlignment="1">
      <alignment vertical="center" wrapText="1"/>
    </xf>
    <xf numFmtId="0" fontId="5" fillId="0" borderId="7" xfId="0" applyNumberFormat="1" applyFont="1" applyFill="1" applyBorder="1" applyAlignment="1">
      <alignment horizontal="center" wrapText="1"/>
    </xf>
    <xf numFmtId="49" fontId="5" fillId="0" borderId="7" xfId="0" applyNumberFormat="1" applyFont="1" applyFill="1" applyBorder="1" applyAlignment="1">
      <alignment horizontal="center" wrapText="1"/>
    </xf>
    <xf numFmtId="165" fontId="5" fillId="2" borderId="7" xfId="0" applyNumberFormat="1" applyFont="1" applyFill="1" applyBorder="1" applyAlignment="1">
      <alignment horizontal="center" wrapText="1"/>
    </xf>
    <xf numFmtId="0" fontId="6" fillId="0" borderId="7" xfId="2" applyNumberFormat="1" applyFont="1" applyFill="1" applyBorder="1" applyAlignment="1">
      <alignment vertical="center" wrapText="1"/>
    </xf>
    <xf numFmtId="0" fontId="5" fillId="0" borderId="7" xfId="2" applyNumberFormat="1" applyFont="1" applyFill="1" applyBorder="1" applyAlignment="1">
      <alignment horizontal="center" wrapText="1"/>
    </xf>
    <xf numFmtId="49" fontId="5" fillId="0" borderId="7" xfId="2" applyNumberFormat="1" applyFont="1" applyFill="1" applyBorder="1" applyAlignment="1">
      <alignment horizontal="center" wrapText="1"/>
    </xf>
    <xf numFmtId="0" fontId="7" fillId="0" borderId="7" xfId="0" applyFont="1" applyFill="1" applyBorder="1" applyAlignment="1">
      <alignment wrapText="1"/>
    </xf>
    <xf numFmtId="0" fontId="7" fillId="0" borderId="7" xfId="2" applyNumberFormat="1" applyFont="1" applyFill="1" applyBorder="1" applyAlignment="1">
      <alignment horizontal="center" wrapText="1"/>
    </xf>
    <xf numFmtId="49" fontId="7" fillId="0" borderId="7" xfId="2" applyNumberFormat="1" applyFont="1" applyFill="1" applyBorder="1" applyAlignment="1">
      <alignment horizontal="center" wrapText="1"/>
    </xf>
    <xf numFmtId="165" fontId="5" fillId="0" borderId="7" xfId="2" applyNumberFormat="1" applyFont="1" applyFill="1" applyBorder="1" applyAlignment="1">
      <alignment horizontal="center" wrapText="1"/>
    </xf>
    <xf numFmtId="0" fontId="1" fillId="0" borderId="8" xfId="0" applyNumberFormat="1" applyFont="1" applyFill="1" applyBorder="1" applyAlignment="1">
      <alignment horizontal="left" vertical="center" wrapText="1"/>
    </xf>
    <xf numFmtId="165" fontId="7" fillId="0" borderId="7" xfId="2" applyNumberFormat="1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165" fontId="7" fillId="0" borderId="9" xfId="2" applyNumberFormat="1" applyFont="1" applyFill="1" applyBorder="1" applyAlignment="1">
      <alignment horizontal="center" wrapText="1"/>
    </xf>
    <xf numFmtId="165" fontId="7" fillId="3" borderId="7" xfId="2" applyNumberFormat="1" applyFont="1" applyFill="1" applyBorder="1" applyAlignment="1">
      <alignment horizontal="center" wrapText="1"/>
    </xf>
    <xf numFmtId="0" fontId="8" fillId="0" borderId="7" xfId="2" applyFont="1" applyBorder="1" applyAlignment="1">
      <alignment wrapText="1"/>
    </xf>
    <xf numFmtId="165" fontId="5" fillId="0" borderId="10" xfId="2" applyNumberFormat="1" applyFont="1" applyFill="1" applyBorder="1" applyAlignment="1">
      <alignment horizontal="center" wrapText="1"/>
    </xf>
    <xf numFmtId="0" fontId="7" fillId="0" borderId="7" xfId="2" applyNumberFormat="1" applyFont="1" applyFill="1" applyBorder="1" applyAlignment="1">
      <alignment vertical="center" wrapText="1"/>
    </xf>
    <xf numFmtId="0" fontId="7" fillId="0" borderId="7" xfId="2" applyFont="1" applyFill="1" applyBorder="1" applyAlignment="1">
      <alignment wrapText="1"/>
    </xf>
    <xf numFmtId="165" fontId="7" fillId="0" borderId="7" xfId="2" applyNumberFormat="1" applyFont="1" applyFill="1" applyBorder="1" applyAlignment="1">
      <alignment horizontal="left" wrapText="1"/>
    </xf>
    <xf numFmtId="165" fontId="7" fillId="0" borderId="11" xfId="2" applyNumberFormat="1" applyFont="1" applyFill="1" applyBorder="1" applyAlignment="1">
      <alignment horizontal="left" wrapText="1"/>
    </xf>
    <xf numFmtId="165" fontId="5" fillId="0" borderId="7" xfId="2" applyNumberFormat="1" applyFont="1" applyFill="1" applyBorder="1" applyAlignment="1">
      <alignment horizontal="left" wrapText="1"/>
    </xf>
    <xf numFmtId="0" fontId="5" fillId="3" borderId="7" xfId="1" applyNumberFormat="1" applyFont="1" applyFill="1" applyBorder="1" applyAlignment="1">
      <alignment horizontal="center" wrapText="1"/>
    </xf>
    <xf numFmtId="0" fontId="7" fillId="0" borderId="7" xfId="1" applyFont="1" applyBorder="1" applyAlignment="1">
      <alignment wrapText="1"/>
    </xf>
    <xf numFmtId="0" fontId="7" fillId="3" borderId="7" xfId="1" applyNumberFormat="1" applyFont="1" applyFill="1" applyBorder="1" applyAlignment="1">
      <alignment horizontal="center" wrapText="1"/>
    </xf>
    <xf numFmtId="49" fontId="5" fillId="0" borderId="7" xfId="1" applyNumberFormat="1" applyFont="1" applyFill="1" applyBorder="1" applyAlignment="1">
      <alignment horizontal="center" wrapText="1"/>
    </xf>
    <xf numFmtId="0" fontId="5" fillId="0" borderId="7" xfId="1" applyNumberFormat="1" applyFont="1" applyFill="1" applyBorder="1" applyAlignment="1">
      <alignment horizontal="center" wrapText="1"/>
    </xf>
    <xf numFmtId="0" fontId="7" fillId="0" borderId="7" xfId="1" applyNumberFormat="1" applyFont="1" applyFill="1" applyBorder="1" applyAlignment="1">
      <alignment horizontal="left" vertical="center" wrapText="1"/>
    </xf>
    <xf numFmtId="49" fontId="7" fillId="0" borderId="7" xfId="1" applyNumberFormat="1" applyFont="1" applyFill="1" applyBorder="1" applyAlignment="1">
      <alignment horizontal="center" wrapText="1"/>
    </xf>
    <xf numFmtId="0" fontId="7" fillId="0" borderId="7" xfId="1" applyNumberFormat="1" applyFont="1" applyFill="1" applyBorder="1" applyAlignment="1">
      <alignment horizontal="center" wrapText="1"/>
    </xf>
    <xf numFmtId="165" fontId="5" fillId="0" borderId="7" xfId="1" applyNumberFormat="1" applyFont="1" applyFill="1" applyBorder="1" applyAlignment="1">
      <alignment horizontal="center" wrapText="1"/>
    </xf>
    <xf numFmtId="0" fontId="7" fillId="0" borderId="7" xfId="1" applyNumberFormat="1" applyFont="1" applyFill="1" applyBorder="1" applyAlignment="1">
      <alignment vertical="center" wrapText="1"/>
    </xf>
    <xf numFmtId="165" fontId="7" fillId="0" borderId="7" xfId="1" applyNumberFormat="1" applyFont="1" applyFill="1" applyBorder="1" applyAlignment="1">
      <alignment horizontal="center" wrapText="1"/>
    </xf>
    <xf numFmtId="0" fontId="5" fillId="0" borderId="7" xfId="1" applyNumberFormat="1" applyFont="1" applyFill="1" applyBorder="1" applyAlignment="1">
      <alignment vertical="center" wrapText="1"/>
    </xf>
    <xf numFmtId="49" fontId="5" fillId="3" borderId="7" xfId="1" applyNumberFormat="1" applyFont="1" applyFill="1" applyBorder="1" applyAlignment="1">
      <alignment horizontal="center" wrapText="1"/>
    </xf>
    <xf numFmtId="49" fontId="5" fillId="3" borderId="7" xfId="3" applyNumberFormat="1" applyFont="1" applyFill="1" applyBorder="1" applyAlignment="1">
      <alignment horizontal="center" wrapText="1"/>
    </xf>
    <xf numFmtId="0" fontId="7" fillId="4" borderId="11" xfId="1" applyFont="1" applyFill="1" applyBorder="1" applyAlignment="1">
      <alignment horizontal="justify" vertical="center" wrapText="1"/>
    </xf>
    <xf numFmtId="49" fontId="7" fillId="3" borderId="7" xfId="1" applyNumberFormat="1" applyFont="1" applyFill="1" applyBorder="1" applyAlignment="1">
      <alignment horizontal="center" wrapText="1"/>
    </xf>
    <xf numFmtId="0" fontId="7" fillId="0" borderId="7" xfId="1" applyFont="1" applyFill="1" applyBorder="1"/>
    <xf numFmtId="165" fontId="7" fillId="0" borderId="11" xfId="1" applyNumberFormat="1" applyFont="1" applyFill="1" applyBorder="1" applyAlignment="1">
      <alignment horizontal="left" wrapText="1"/>
    </xf>
    <xf numFmtId="0" fontId="7" fillId="0" borderId="7" xfId="1" applyFont="1" applyFill="1" applyBorder="1" applyAlignment="1">
      <alignment wrapText="1"/>
    </xf>
    <xf numFmtId="165" fontId="7" fillId="0" borderId="7" xfId="1" applyNumberFormat="1" applyFont="1" applyFill="1" applyBorder="1" applyAlignment="1">
      <alignment horizontal="left" wrapText="1"/>
    </xf>
    <xf numFmtId="165" fontId="7" fillId="3" borderId="7" xfId="1" applyNumberFormat="1" applyFont="1" applyFill="1" applyBorder="1" applyAlignment="1">
      <alignment horizontal="center" wrapText="1"/>
    </xf>
    <xf numFmtId="0" fontId="5" fillId="0" borderId="7" xfId="0" applyFont="1" applyFill="1" applyBorder="1"/>
    <xf numFmtId="49" fontId="7" fillId="0" borderId="7" xfId="0" applyNumberFormat="1" applyFont="1" applyFill="1" applyBorder="1" applyAlignment="1">
      <alignment horizontal="center" wrapText="1"/>
    </xf>
    <xf numFmtId="0" fontId="7" fillId="0" borderId="7" xfId="0" applyNumberFormat="1" applyFont="1" applyFill="1" applyBorder="1" applyAlignment="1">
      <alignment horizontal="center" wrapText="1"/>
    </xf>
    <xf numFmtId="165" fontId="5" fillId="5" borderId="7" xfId="0" applyNumberFormat="1" applyFont="1" applyFill="1" applyBorder="1" applyAlignment="1">
      <alignment horizontal="center" wrapText="1"/>
    </xf>
    <xf numFmtId="0" fontId="7" fillId="0" borderId="7" xfId="0" applyNumberFormat="1" applyFont="1" applyFill="1" applyBorder="1" applyAlignment="1">
      <alignment horizontal="left" vertical="center" wrapText="1"/>
    </xf>
    <xf numFmtId="165" fontId="7" fillId="5" borderId="7" xfId="0" applyNumberFormat="1" applyFont="1" applyFill="1" applyBorder="1" applyAlignment="1">
      <alignment horizontal="center" wrapText="1"/>
    </xf>
    <xf numFmtId="0" fontId="6" fillId="0" borderId="7" xfId="0" applyNumberFormat="1" applyFont="1" applyFill="1" applyBorder="1" applyAlignment="1">
      <alignment horizontal="left" vertical="center" wrapText="1"/>
    </xf>
    <xf numFmtId="165" fontId="7" fillId="0" borderId="7" xfId="0" applyNumberFormat="1" applyFont="1" applyFill="1" applyBorder="1" applyAlignment="1">
      <alignment horizontal="center" wrapText="1"/>
    </xf>
    <xf numFmtId="165" fontId="7" fillId="0" borderId="7" xfId="0" applyNumberFormat="1" applyFont="1" applyFill="1" applyBorder="1" applyAlignment="1">
      <alignment horizontal="left" wrapText="1"/>
    </xf>
    <xf numFmtId="165" fontId="7" fillId="3" borderId="7" xfId="0" applyNumberFormat="1" applyFont="1" applyFill="1" applyBorder="1" applyAlignment="1">
      <alignment horizontal="center" wrapText="1"/>
    </xf>
    <xf numFmtId="0" fontId="4" fillId="0" borderId="1" xfId="0" applyNumberFormat="1" applyFont="1" applyFill="1" applyBorder="1" applyAlignment="1">
      <alignment horizontal="center" wrapText="1"/>
    </xf>
    <xf numFmtId="0" fontId="1" fillId="0" borderId="0" xfId="0" applyFont="1" applyFill="1" applyAlignment="1">
      <alignment horizontal="left"/>
    </xf>
    <xf numFmtId="2" fontId="1" fillId="0" borderId="0" xfId="1" applyNumberFormat="1" applyFont="1" applyAlignment="1">
      <alignment horizontal="left" indent="11"/>
    </xf>
    <xf numFmtId="0" fontId="10" fillId="0" borderId="0" xfId="1" applyFont="1" applyAlignment="1">
      <alignment horizontal="left" indent="11"/>
    </xf>
    <xf numFmtId="2" fontId="1" fillId="0" borderId="0" xfId="1" applyNumberFormat="1" applyFont="1" applyAlignment="1"/>
    <xf numFmtId="0" fontId="1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wrapText="1"/>
    </xf>
    <xf numFmtId="0" fontId="1" fillId="0" borderId="7" xfId="0" applyFont="1" applyBorder="1" applyAlignment="1">
      <alignment horizontal="justify" vertical="top" wrapText="1"/>
    </xf>
    <xf numFmtId="0" fontId="5" fillId="0" borderId="10" xfId="0" applyNumberFormat="1" applyFont="1" applyFill="1" applyBorder="1" applyAlignment="1">
      <alignment horizontal="left" vertical="center" wrapText="1"/>
    </xf>
    <xf numFmtId="0" fontId="5" fillId="2" borderId="7" xfId="0" applyNumberFormat="1" applyFont="1" applyFill="1" applyBorder="1" applyAlignment="1">
      <alignment horizontal="left" vertical="center" wrapText="1"/>
    </xf>
    <xf numFmtId="0" fontId="5" fillId="2" borderId="10" xfId="0" applyNumberFormat="1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/>
    </xf>
    <xf numFmtId="49" fontId="1" fillId="2" borderId="7" xfId="0" applyNumberFormat="1" applyFont="1" applyFill="1" applyBorder="1" applyAlignment="1">
      <alignment horizontal="center"/>
    </xf>
    <xf numFmtId="49" fontId="7" fillId="0" borderId="7" xfId="0" applyNumberFormat="1" applyFont="1" applyFill="1" applyBorder="1" applyAlignment="1">
      <alignment horizontal="center"/>
    </xf>
    <xf numFmtId="3" fontId="7" fillId="0" borderId="7" xfId="2" applyNumberFormat="1" applyFont="1" applyFill="1" applyBorder="1" applyAlignment="1">
      <alignment horizontal="center" wrapText="1"/>
    </xf>
    <xf numFmtId="0" fontId="7" fillId="0" borderId="8" xfId="2" applyNumberFormat="1" applyFont="1" applyFill="1" applyBorder="1" applyAlignment="1">
      <alignment horizontal="center" wrapText="1"/>
    </xf>
    <xf numFmtId="165" fontId="7" fillId="0" borderId="16" xfId="2" applyNumberFormat="1" applyFont="1" applyFill="1" applyBorder="1" applyAlignment="1">
      <alignment horizontal="left" wrapText="1"/>
    </xf>
    <xf numFmtId="0" fontId="7" fillId="4" borderId="16" xfId="1" applyFont="1" applyFill="1" applyBorder="1" applyAlignment="1">
      <alignment horizontal="justify" vertical="center" wrapText="1"/>
    </xf>
    <xf numFmtId="165" fontId="7" fillId="0" borderId="16" xfId="1" applyNumberFormat="1" applyFont="1" applyFill="1" applyBorder="1" applyAlignment="1">
      <alignment horizontal="left"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1" fillId="0" borderId="7" xfId="5" applyFont="1" applyFill="1" applyBorder="1" applyAlignment="1">
      <alignment vertical="top" wrapText="1"/>
    </xf>
    <xf numFmtId="0" fontId="14" fillId="0" borderId="7" xfId="5" applyFont="1" applyFill="1" applyBorder="1" applyAlignment="1">
      <alignment vertical="top" wrapText="1"/>
    </xf>
    <xf numFmtId="165" fontId="11" fillId="0" borderId="7" xfId="4" applyNumberFormat="1" applyFont="1" applyFill="1" applyBorder="1" applyAlignment="1">
      <alignment horizontal="center" vertical="center" wrapText="1"/>
    </xf>
    <xf numFmtId="165" fontId="15" fillId="3" borderId="7" xfId="4" applyNumberFormat="1" applyFont="1" applyFill="1" applyBorder="1" applyAlignment="1">
      <alignment horizontal="center" vertical="center" wrapText="1"/>
    </xf>
    <xf numFmtId="165" fontId="11" fillId="3" borderId="7" xfId="4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vertical="justify" wrapText="1"/>
    </xf>
    <xf numFmtId="0" fontId="10" fillId="0" borderId="7" xfId="0" applyFont="1" applyBorder="1" applyAlignment="1">
      <alignment vertical="justify" wrapText="1"/>
    </xf>
    <xf numFmtId="166" fontId="10" fillId="3" borderId="7" xfId="0" applyNumberFormat="1" applyFont="1" applyFill="1" applyBorder="1" applyAlignment="1">
      <alignment horizontal="center" wrapText="1"/>
    </xf>
    <xf numFmtId="0" fontId="16" fillId="0" borderId="7" xfId="0" applyFont="1" applyBorder="1" applyAlignment="1">
      <alignment vertical="justify" wrapText="1"/>
    </xf>
    <xf numFmtId="166" fontId="16" fillId="3" borderId="7" xfId="0" applyNumberFormat="1" applyFont="1" applyFill="1" applyBorder="1" applyAlignment="1">
      <alignment horizontal="center" wrapText="1"/>
    </xf>
    <xf numFmtId="0" fontId="3" fillId="0" borderId="7" xfId="5" applyFont="1" applyFill="1" applyBorder="1" applyAlignment="1">
      <alignment vertical="top" wrapText="1"/>
    </xf>
    <xf numFmtId="165" fontId="17" fillId="3" borderId="7" xfId="4" applyNumberFormat="1" applyFont="1" applyFill="1" applyBorder="1" applyAlignment="1">
      <alignment horizontal="center" vertical="center" wrapText="1"/>
    </xf>
    <xf numFmtId="0" fontId="18" fillId="0" borderId="7" xfId="5" applyFont="1" applyFill="1" applyBorder="1" applyAlignment="1">
      <alignment vertical="top" wrapText="1"/>
    </xf>
    <xf numFmtId="165" fontId="19" fillId="3" borderId="7" xfId="4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justify" vertical="top" wrapText="1"/>
    </xf>
    <xf numFmtId="165" fontId="11" fillId="0" borderId="7" xfId="0" applyNumberFormat="1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vertical="top" wrapText="1"/>
    </xf>
    <xf numFmtId="165" fontId="15" fillId="0" borderId="7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top" wrapText="1"/>
    </xf>
    <xf numFmtId="49" fontId="1" fillId="0" borderId="7" xfId="0" applyNumberFormat="1" applyFont="1" applyBorder="1" applyAlignment="1">
      <alignment vertical="justify" wrapText="1"/>
    </xf>
    <xf numFmtId="166" fontId="1" fillId="0" borderId="7" xfId="0" applyNumberFormat="1" applyFont="1" applyBorder="1" applyAlignment="1">
      <alignment horizontal="center" wrapText="1"/>
    </xf>
    <xf numFmtId="0" fontId="20" fillId="0" borderId="7" xfId="0" applyFont="1" applyBorder="1" applyAlignment="1">
      <alignment vertical="justify" wrapText="1"/>
    </xf>
    <xf numFmtId="0" fontId="1" fillId="0" borderId="7" xfId="0" applyFont="1" applyBorder="1" applyAlignment="1">
      <alignment horizontal="justify" vertical="center" wrapText="1"/>
    </xf>
    <xf numFmtId="0" fontId="14" fillId="0" borderId="0" xfId="0" applyFont="1" applyAlignment="1">
      <alignment vertical="center" wrapText="1"/>
    </xf>
    <xf numFmtId="0" fontId="1" fillId="0" borderId="7" xfId="0" applyFont="1" applyBorder="1" applyAlignment="1">
      <alignment horizontal="center" vertical="justify" wrapText="1"/>
    </xf>
    <xf numFmtId="0" fontId="14" fillId="0" borderId="7" xfId="0" applyFont="1" applyBorder="1" applyAlignment="1">
      <alignment vertical="justify" wrapText="1"/>
    </xf>
    <xf numFmtId="0" fontId="10" fillId="0" borderId="0" xfId="1" applyFont="1" applyAlignment="1"/>
    <xf numFmtId="0" fontId="10" fillId="0" borderId="0" xfId="0" applyFont="1"/>
    <xf numFmtId="166" fontId="20" fillId="3" borderId="7" xfId="0" applyNumberFormat="1" applyFont="1" applyFill="1" applyBorder="1" applyAlignment="1">
      <alignment horizontal="center" wrapText="1"/>
    </xf>
    <xf numFmtId="49" fontId="1" fillId="0" borderId="0" xfId="0" applyNumberFormat="1" applyFont="1" applyAlignment="1"/>
    <xf numFmtId="49" fontId="1" fillId="0" borderId="0" xfId="0" applyNumberFormat="1" applyFont="1"/>
    <xf numFmtId="49" fontId="22" fillId="0" borderId="7" xfId="0" applyNumberFormat="1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top" wrapText="1"/>
    </xf>
    <xf numFmtId="0" fontId="14" fillId="0" borderId="7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23" fillId="0" borderId="7" xfId="0" applyFont="1" applyBorder="1" applyAlignment="1">
      <alignment horizontal="justify" vertical="center" wrapText="1"/>
    </xf>
    <xf numFmtId="165" fontId="0" fillId="0" borderId="0" xfId="0" applyNumberFormat="1"/>
    <xf numFmtId="0" fontId="7" fillId="0" borderId="0" xfId="0" applyFont="1"/>
    <xf numFmtId="0" fontId="7" fillId="0" borderId="0" xfId="0" applyFont="1" applyFill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 applyFill="1" applyBorder="1" applyAlignment="1">
      <alignment horizontal="left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7" fillId="0" borderId="7" xfId="0" applyFont="1" applyBorder="1" applyAlignment="1">
      <alignment horizontal="center"/>
    </xf>
    <xf numFmtId="49" fontId="7" fillId="0" borderId="7" xfId="0" applyNumberFormat="1" applyFont="1" applyBorder="1" applyAlignment="1">
      <alignment horizontal="center"/>
    </xf>
    <xf numFmtId="0" fontId="7" fillId="0" borderId="8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wrapText="1"/>
    </xf>
    <xf numFmtId="0" fontId="4" fillId="0" borderId="7" xfId="0" applyNumberFormat="1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left"/>
    </xf>
    <xf numFmtId="0" fontId="4" fillId="0" borderId="1" xfId="0" applyNumberFormat="1" applyFont="1" applyFill="1" applyBorder="1" applyAlignment="1">
      <alignment horizontal="center" wrapText="1"/>
    </xf>
    <xf numFmtId="0" fontId="5" fillId="0" borderId="0" xfId="0" applyFont="1"/>
    <xf numFmtId="2" fontId="7" fillId="0" borderId="0" xfId="1" applyNumberFormat="1" applyFont="1" applyAlignment="1"/>
    <xf numFmtId="0" fontId="7" fillId="2" borderId="7" xfId="0" applyFont="1" applyFill="1" applyBorder="1" applyAlignment="1">
      <alignment horizontal="center"/>
    </xf>
    <xf numFmtId="49" fontId="7" fillId="2" borderId="7" xfId="0" applyNumberFormat="1" applyFont="1" applyFill="1" applyBorder="1" applyAlignment="1">
      <alignment horizontal="center"/>
    </xf>
    <xf numFmtId="165" fontId="7" fillId="6" borderId="7" xfId="0" applyNumberFormat="1" applyFont="1" applyFill="1" applyBorder="1" applyAlignment="1">
      <alignment horizontal="center" wrapText="1"/>
    </xf>
    <xf numFmtId="2" fontId="24" fillId="0" borderId="0" xfId="1" applyNumberFormat="1" applyFont="1" applyAlignment="1"/>
    <xf numFmtId="4" fontId="0" fillId="0" borderId="0" xfId="0" applyNumberFormat="1"/>
    <xf numFmtId="0" fontId="7" fillId="0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2" fontId="14" fillId="0" borderId="7" xfId="0" applyNumberFormat="1" applyFont="1" applyBorder="1" applyAlignment="1">
      <alignment horizontal="center" wrapText="1"/>
    </xf>
    <xf numFmtId="49" fontId="5" fillId="0" borderId="7" xfId="0" applyNumberFormat="1" applyFont="1" applyFill="1" applyBorder="1" applyAlignment="1">
      <alignment horizontal="center"/>
    </xf>
    <xf numFmtId="165" fontId="5" fillId="0" borderId="16" xfId="1" applyNumberFormat="1" applyFont="1" applyFill="1" applyBorder="1" applyAlignment="1">
      <alignment horizontal="left" wrapText="1"/>
    </xf>
    <xf numFmtId="167" fontId="0" fillId="0" borderId="0" xfId="0" applyNumberFormat="1"/>
    <xf numFmtId="167" fontId="5" fillId="0" borderId="7" xfId="0" applyNumberFormat="1" applyFont="1" applyFill="1" applyBorder="1" applyAlignment="1">
      <alignment horizontal="center" wrapText="1"/>
    </xf>
    <xf numFmtId="168" fontId="14" fillId="0" borderId="7" xfId="0" applyNumberFormat="1" applyFont="1" applyBorder="1" applyAlignment="1">
      <alignment horizontal="center" wrapText="1"/>
    </xf>
    <xf numFmtId="0" fontId="0" fillId="0" borderId="7" xfId="0" applyBorder="1"/>
    <xf numFmtId="167" fontId="25" fillId="0" borderId="7" xfId="0" applyNumberFormat="1" applyFont="1" applyFill="1" applyBorder="1" applyAlignment="1">
      <alignment horizontal="center" wrapText="1"/>
    </xf>
    <xf numFmtId="4" fontId="5" fillId="0" borderId="7" xfId="1" applyNumberFormat="1" applyFont="1" applyFill="1" applyBorder="1" applyAlignment="1">
      <alignment horizontal="center" wrapText="1"/>
    </xf>
    <xf numFmtId="165" fontId="7" fillId="0" borderId="0" xfId="0" applyNumberFormat="1" applyFont="1"/>
    <xf numFmtId="165" fontId="5" fillId="0" borderId="7" xfId="1" applyNumberFormat="1" applyFont="1" applyFill="1" applyBorder="1" applyAlignment="1">
      <alignment horizontal="left" wrapText="1"/>
    </xf>
    <xf numFmtId="4" fontId="5" fillId="0" borderId="7" xfId="0" applyNumberFormat="1" applyFont="1" applyFill="1" applyBorder="1" applyAlignment="1">
      <alignment horizontal="center" wrapText="1"/>
    </xf>
    <xf numFmtId="0" fontId="6" fillId="0" borderId="0" xfId="0" applyNumberFormat="1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left"/>
    </xf>
    <xf numFmtId="2" fontId="7" fillId="0" borderId="0" xfId="1" applyNumberFormat="1" applyFont="1" applyAlignment="1">
      <alignment horizontal="center"/>
    </xf>
    <xf numFmtId="0" fontId="1" fillId="0" borderId="0" xfId="0" applyFont="1" applyFill="1" applyAlignment="1">
      <alignment horizontal="left"/>
    </xf>
    <xf numFmtId="0" fontId="4" fillId="0" borderId="1" xfId="0" applyNumberFormat="1" applyFont="1" applyFill="1" applyBorder="1" applyAlignment="1">
      <alignment horizont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wrapText="1"/>
    </xf>
    <xf numFmtId="0" fontId="4" fillId="0" borderId="4" xfId="0" applyNumberFormat="1" applyFont="1" applyFill="1" applyBorder="1" applyAlignment="1">
      <alignment horizontal="center" wrapText="1"/>
    </xf>
    <xf numFmtId="49" fontId="4" fillId="0" borderId="3" xfId="0" applyNumberFormat="1" applyFont="1" applyFill="1" applyBorder="1" applyAlignment="1">
      <alignment horizontal="center" wrapText="1"/>
    </xf>
    <xf numFmtId="49" fontId="4" fillId="0" borderId="4" xfId="0" applyNumberFormat="1" applyFont="1" applyFill="1" applyBorder="1" applyAlignment="1">
      <alignment horizont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/>
    </xf>
    <xf numFmtId="0" fontId="6" fillId="0" borderId="0" xfId="0" applyNumberFormat="1" applyFont="1" applyFill="1" applyBorder="1" applyAlignment="1">
      <alignment horizontal="center" vertical="center" wrapText="1"/>
    </xf>
    <xf numFmtId="0" fontId="4" fillId="0" borderId="14" xfId="0" applyNumberFormat="1" applyFont="1" applyFill="1" applyBorder="1" applyAlignment="1">
      <alignment horizontal="center" vertical="center" wrapText="1"/>
    </xf>
    <xf numFmtId="0" fontId="4" fillId="0" borderId="15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 wrapText="1"/>
    </xf>
    <xf numFmtId="0" fontId="4" fillId="0" borderId="10" xfId="0" applyNumberFormat="1" applyFont="1" applyFill="1" applyBorder="1" applyAlignment="1">
      <alignment horizontal="center" vertical="center" wrapText="1"/>
    </xf>
    <xf numFmtId="0" fontId="4" fillId="0" borderId="12" xfId="0" applyNumberFormat="1" applyFont="1" applyFill="1" applyBorder="1" applyAlignment="1">
      <alignment horizontal="center" wrapText="1"/>
    </xf>
    <xf numFmtId="0" fontId="4" fillId="0" borderId="13" xfId="0" applyNumberFormat="1" applyFont="1" applyFill="1" applyBorder="1" applyAlignment="1">
      <alignment horizont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2" fontId="1" fillId="0" borderId="0" xfId="1" applyNumberFormat="1" applyFont="1" applyAlignment="1">
      <alignment horizontal="left"/>
    </xf>
    <xf numFmtId="2" fontId="11" fillId="0" borderId="0" xfId="1" applyNumberFormat="1" applyFont="1" applyAlignment="1">
      <alignment horizontal="left" indent="11"/>
    </xf>
    <xf numFmtId="0" fontId="11" fillId="0" borderId="0" xfId="0" applyFont="1" applyAlignment="1">
      <alignment horizontal="center" wrapText="1"/>
    </xf>
    <xf numFmtId="0" fontId="10" fillId="0" borderId="0" xfId="1" applyFont="1" applyAlignment="1">
      <alignment horizontal="left" indent="11"/>
    </xf>
    <xf numFmtId="2" fontId="1" fillId="0" borderId="0" xfId="1" applyNumberFormat="1" applyFont="1" applyAlignment="1">
      <alignment horizontal="left" indent="11"/>
    </xf>
    <xf numFmtId="2" fontId="22" fillId="0" borderId="0" xfId="1" applyNumberFormat="1" applyFont="1" applyAlignment="1">
      <alignment horizontal="left" indent="11"/>
    </xf>
    <xf numFmtId="0" fontId="1" fillId="0" borderId="0" xfId="1" applyFont="1" applyAlignment="1">
      <alignment horizontal="left" wrapText="1"/>
    </xf>
    <xf numFmtId="0" fontId="24" fillId="0" borderId="0" xfId="1" applyFont="1" applyAlignment="1">
      <alignment wrapText="1"/>
    </xf>
    <xf numFmtId="0" fontId="24" fillId="0" borderId="0" xfId="1" applyFont="1" applyAlignment="1"/>
    <xf numFmtId="2" fontId="24" fillId="0" borderId="0" xfId="1" applyNumberFormat="1" applyFont="1" applyAlignment="1"/>
    <xf numFmtId="0" fontId="13" fillId="0" borderId="0" xfId="0" applyFont="1" applyAlignment="1">
      <alignment horizontal="center"/>
    </xf>
    <xf numFmtId="0" fontId="4" fillId="0" borderId="17" xfId="0" applyNumberFormat="1" applyFont="1" applyFill="1" applyBorder="1" applyAlignment="1">
      <alignment horizontal="right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" fillId="0" borderId="0" xfId="1" applyFont="1" applyAlignment="1">
      <alignment wrapText="1"/>
    </xf>
    <xf numFmtId="0" fontId="10" fillId="0" borderId="0" xfId="1" applyFont="1" applyAlignment="1"/>
    <xf numFmtId="2" fontId="1" fillId="0" borderId="0" xfId="1" applyNumberFormat="1" applyFont="1" applyAlignment="1"/>
    <xf numFmtId="0" fontId="1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21" fillId="0" borderId="0" xfId="0" applyFont="1" applyAlignment="1">
      <alignment horizont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</cellXfs>
  <cellStyles count="6">
    <cellStyle name="Обычный" xfId="0" builtinId="0"/>
    <cellStyle name="Обычный 2" xfId="1" xr:uid="{00000000-0005-0000-0000-000001000000}"/>
    <cellStyle name="Обычный 3" xfId="3" xr:uid="{00000000-0005-0000-0000-000002000000}"/>
    <cellStyle name="Обычный 4" xfId="2" xr:uid="{00000000-0005-0000-0000-000003000000}"/>
    <cellStyle name="Обычный_республиканский  2005 г" xfId="5" xr:uid="{00000000-0005-0000-0000-000004000000}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7"/>
  <sheetViews>
    <sheetView tabSelected="1" workbookViewId="0">
      <selection activeCell="K11" sqref="K11"/>
    </sheetView>
  </sheetViews>
  <sheetFormatPr defaultRowHeight="13.8" x14ac:dyDescent="0.3"/>
  <cols>
    <col min="1" max="1" width="58.33203125" customWidth="1"/>
    <col min="2" max="3" width="4.109375" customWidth="1"/>
    <col min="4" max="4" width="11.109375" customWidth="1"/>
    <col min="5" max="5" width="4.6640625" customWidth="1"/>
    <col min="6" max="6" width="7.109375" customWidth="1"/>
    <col min="7" max="7" width="8.109375" customWidth="1"/>
  </cols>
  <sheetData>
    <row r="1" spans="1:13" x14ac:dyDescent="0.3">
      <c r="A1" s="123"/>
      <c r="B1" s="158" t="s">
        <v>0</v>
      </c>
      <c r="C1" s="158"/>
      <c r="D1" s="158"/>
      <c r="E1" s="158"/>
      <c r="F1" s="158"/>
      <c r="G1" s="158"/>
    </row>
    <row r="2" spans="1:13" x14ac:dyDescent="0.3">
      <c r="A2" s="123"/>
      <c r="B2" s="158" t="s">
        <v>1</v>
      </c>
      <c r="C2" s="158"/>
      <c r="D2" s="158"/>
      <c r="E2" s="158"/>
      <c r="F2" s="158"/>
      <c r="G2" s="158"/>
    </row>
    <row r="3" spans="1:13" x14ac:dyDescent="0.3">
      <c r="A3" s="123"/>
      <c r="B3" s="124" t="s">
        <v>174</v>
      </c>
      <c r="C3" s="124"/>
      <c r="D3" s="124"/>
      <c r="E3" s="124"/>
      <c r="F3" s="124"/>
      <c r="G3" s="125"/>
    </row>
    <row r="4" spans="1:13" x14ac:dyDescent="0.3">
      <c r="A4" s="123"/>
      <c r="B4" s="124" t="s">
        <v>2</v>
      </c>
      <c r="C4" s="124"/>
      <c r="D4" s="124"/>
      <c r="E4" s="124"/>
      <c r="F4" s="124"/>
      <c r="G4" s="125"/>
    </row>
    <row r="5" spans="1:13" x14ac:dyDescent="0.3">
      <c r="A5" s="123"/>
      <c r="B5" s="160" t="s">
        <v>248</v>
      </c>
      <c r="C5" s="160"/>
      <c r="D5" s="160"/>
      <c r="E5" s="160"/>
      <c r="F5" s="160"/>
      <c r="G5" s="125"/>
    </row>
    <row r="6" spans="1:13" x14ac:dyDescent="0.3">
      <c r="A6" s="123"/>
      <c r="B6" s="158" t="s">
        <v>187</v>
      </c>
      <c r="C6" s="158"/>
      <c r="D6" s="158"/>
      <c r="E6" s="158"/>
      <c r="F6" s="158"/>
      <c r="G6" s="158"/>
    </row>
    <row r="7" spans="1:13" x14ac:dyDescent="0.3">
      <c r="A7" s="123"/>
      <c r="B7" s="126" t="s">
        <v>175</v>
      </c>
      <c r="C7" s="126"/>
      <c r="D7" s="126"/>
      <c r="E7" s="126"/>
      <c r="F7" s="126"/>
      <c r="G7" s="125"/>
    </row>
    <row r="8" spans="1:13" x14ac:dyDescent="0.3">
      <c r="A8" s="123"/>
      <c r="B8" s="158" t="s">
        <v>222</v>
      </c>
      <c r="C8" s="158"/>
      <c r="D8" s="158"/>
      <c r="E8" s="158"/>
      <c r="F8" s="158"/>
      <c r="G8" s="158"/>
    </row>
    <row r="9" spans="1:13" x14ac:dyDescent="0.3">
      <c r="A9" s="159" t="s">
        <v>238</v>
      </c>
      <c r="B9" s="159"/>
      <c r="C9" s="159"/>
      <c r="D9" s="159"/>
      <c r="E9" s="159"/>
      <c r="F9" s="159"/>
      <c r="G9" s="159"/>
    </row>
    <row r="10" spans="1:13" x14ac:dyDescent="0.3">
      <c r="A10" s="157" t="s">
        <v>3</v>
      </c>
      <c r="B10" s="157"/>
      <c r="C10" s="157"/>
      <c r="D10" s="157"/>
      <c r="E10" s="157"/>
      <c r="F10" s="157"/>
      <c r="G10" s="157"/>
    </row>
    <row r="11" spans="1:13" x14ac:dyDescent="0.3">
      <c r="A11" s="157" t="s">
        <v>237</v>
      </c>
      <c r="B11" s="157"/>
      <c r="C11" s="157"/>
      <c r="D11" s="157"/>
      <c r="E11" s="157"/>
      <c r="F11" s="157"/>
      <c r="G11" s="157"/>
    </row>
    <row r="12" spans="1:13" x14ac:dyDescent="0.3">
      <c r="A12" s="123"/>
      <c r="B12" s="127"/>
      <c r="C12" s="128"/>
      <c r="D12" s="127"/>
      <c r="E12" s="127"/>
      <c r="F12" s="161" t="s">
        <v>4</v>
      </c>
      <c r="G12" s="161"/>
      <c r="I12" s="122"/>
    </row>
    <row r="13" spans="1:13" x14ac:dyDescent="0.3">
      <c r="A13" s="162" t="s">
        <v>5</v>
      </c>
      <c r="B13" s="164" t="s">
        <v>6</v>
      </c>
      <c r="C13" s="166" t="s">
        <v>7</v>
      </c>
      <c r="D13" s="164" t="s">
        <v>8</v>
      </c>
      <c r="E13" s="164" t="s">
        <v>9</v>
      </c>
      <c r="F13" s="168" t="s">
        <v>219</v>
      </c>
      <c r="G13" s="168" t="s">
        <v>224</v>
      </c>
      <c r="I13" s="122"/>
    </row>
    <row r="14" spans="1:13" ht="33.75" customHeight="1" x14ac:dyDescent="0.3">
      <c r="A14" s="163"/>
      <c r="B14" s="165"/>
      <c r="C14" s="167"/>
      <c r="D14" s="165"/>
      <c r="E14" s="165"/>
      <c r="F14" s="169"/>
      <c r="G14" s="169"/>
      <c r="H14" s="122"/>
      <c r="I14" s="122"/>
    </row>
    <row r="15" spans="1:13" x14ac:dyDescent="0.3">
      <c r="A15" s="5" t="s">
        <v>10</v>
      </c>
      <c r="B15" s="129"/>
      <c r="C15" s="130"/>
      <c r="D15" s="129"/>
      <c r="E15" s="129"/>
      <c r="F15" s="149">
        <f>F16+F48+F79+F74+F60+F65+F83</f>
        <v>3148.221</v>
      </c>
      <c r="G15" s="149">
        <f>G16+G48+G79+G60+G65+G83</f>
        <v>3171.0337800000002</v>
      </c>
      <c r="I15" s="148"/>
      <c r="K15" s="142"/>
      <c r="L15" s="148"/>
      <c r="M15" s="148"/>
    </row>
    <row r="16" spans="1:13" x14ac:dyDescent="0.3">
      <c r="A16" s="9" t="s">
        <v>11</v>
      </c>
      <c r="B16" s="10" t="s">
        <v>12</v>
      </c>
      <c r="C16" s="11" t="s">
        <v>13</v>
      </c>
      <c r="D16" s="10" t="s">
        <v>14</v>
      </c>
      <c r="E16" s="10" t="s">
        <v>15</v>
      </c>
      <c r="F16" s="12">
        <f>F17+F23+F28+F43</f>
        <v>2893.1669999999999</v>
      </c>
      <c r="G16" s="12">
        <f>G17+G23+G28+G43</f>
        <v>2915.4054000000001</v>
      </c>
      <c r="I16" s="148"/>
    </row>
    <row r="17" spans="1:13" ht="20.399999999999999" x14ac:dyDescent="0.3">
      <c r="A17" s="13" t="s">
        <v>16</v>
      </c>
      <c r="B17" s="14" t="s">
        <v>12</v>
      </c>
      <c r="C17" s="15" t="s">
        <v>17</v>
      </c>
      <c r="D17" s="14" t="s">
        <v>14</v>
      </c>
      <c r="E17" s="14" t="s">
        <v>15</v>
      </c>
      <c r="F17" s="8">
        <f>F18</f>
        <v>134.07599999999999</v>
      </c>
      <c r="G17" s="8">
        <f>G18</f>
        <v>134.07599999999999</v>
      </c>
    </row>
    <row r="18" spans="1:13" x14ac:dyDescent="0.3">
      <c r="A18" s="16" t="s">
        <v>18</v>
      </c>
      <c r="B18" s="17" t="s">
        <v>12</v>
      </c>
      <c r="C18" s="18" t="s">
        <v>17</v>
      </c>
      <c r="D18" s="17" t="s">
        <v>19</v>
      </c>
      <c r="E18" s="17" t="s">
        <v>15</v>
      </c>
      <c r="F18" s="19">
        <f t="shared" ref="F18:G21" si="0">F19</f>
        <v>134.07599999999999</v>
      </c>
      <c r="G18" s="19">
        <f t="shared" si="0"/>
        <v>134.07599999999999</v>
      </c>
    </row>
    <row r="19" spans="1:13" ht="30.6" x14ac:dyDescent="0.3">
      <c r="A19" s="131" t="s">
        <v>20</v>
      </c>
      <c r="B19" s="17" t="s">
        <v>12</v>
      </c>
      <c r="C19" s="18" t="s">
        <v>17</v>
      </c>
      <c r="D19" s="17" t="s">
        <v>19</v>
      </c>
      <c r="E19" s="17">
        <v>100</v>
      </c>
      <c r="F19" s="21">
        <f t="shared" si="0"/>
        <v>134.07599999999999</v>
      </c>
      <c r="G19" s="21">
        <f t="shared" si="0"/>
        <v>134.07599999999999</v>
      </c>
    </row>
    <row r="20" spans="1:13" x14ac:dyDescent="0.3">
      <c r="A20" s="131" t="s">
        <v>21</v>
      </c>
      <c r="B20" s="17" t="s">
        <v>12</v>
      </c>
      <c r="C20" s="18" t="s">
        <v>17</v>
      </c>
      <c r="D20" s="17" t="s">
        <v>22</v>
      </c>
      <c r="E20" s="17">
        <v>120</v>
      </c>
      <c r="F20" s="21">
        <f t="shared" si="0"/>
        <v>134.07599999999999</v>
      </c>
      <c r="G20" s="21">
        <f t="shared" si="0"/>
        <v>134.07599999999999</v>
      </c>
    </row>
    <row r="21" spans="1:13" ht="21.6" x14ac:dyDescent="0.3">
      <c r="A21" s="132" t="s">
        <v>23</v>
      </c>
      <c r="B21" s="17" t="s">
        <v>12</v>
      </c>
      <c r="C21" s="18" t="s">
        <v>17</v>
      </c>
      <c r="D21" s="17" t="s">
        <v>22</v>
      </c>
      <c r="E21" s="17">
        <v>122</v>
      </c>
      <c r="F21" s="23">
        <f t="shared" si="0"/>
        <v>134.07599999999999</v>
      </c>
      <c r="G21" s="23">
        <f t="shared" si="0"/>
        <v>134.07599999999999</v>
      </c>
    </row>
    <row r="22" spans="1:13" ht="30.6" x14ac:dyDescent="0.3">
      <c r="A22" s="13" t="s">
        <v>24</v>
      </c>
      <c r="B22" s="14" t="s">
        <v>12</v>
      </c>
      <c r="C22" s="15" t="s">
        <v>25</v>
      </c>
      <c r="D22" s="14"/>
      <c r="E22" s="14"/>
      <c r="F22" s="24">
        <f>134.076</f>
        <v>134.07599999999999</v>
      </c>
      <c r="G22" s="24">
        <v>134.07599999999999</v>
      </c>
    </row>
    <row r="23" spans="1:13" x14ac:dyDescent="0.3">
      <c r="A23" s="25" t="s">
        <v>26</v>
      </c>
      <c r="B23" s="17" t="s">
        <v>12</v>
      </c>
      <c r="C23" s="18" t="s">
        <v>25</v>
      </c>
      <c r="D23" s="17" t="s">
        <v>27</v>
      </c>
      <c r="E23" s="17" t="s">
        <v>15</v>
      </c>
      <c r="F23" s="26">
        <f>F24</f>
        <v>835.06700000000001</v>
      </c>
      <c r="G23" s="26">
        <f>G24</f>
        <v>802.94340000000011</v>
      </c>
      <c r="I23" s="122"/>
      <c r="K23" s="122"/>
    </row>
    <row r="24" spans="1:13" ht="30.6" x14ac:dyDescent="0.3">
      <c r="A24" s="27" t="s">
        <v>20</v>
      </c>
      <c r="B24" s="17" t="s">
        <v>12</v>
      </c>
      <c r="C24" s="18" t="s">
        <v>25</v>
      </c>
      <c r="D24" s="17" t="s">
        <v>28</v>
      </c>
      <c r="E24" s="17" t="s">
        <v>29</v>
      </c>
      <c r="F24" s="21">
        <f>F25</f>
        <v>835.06700000000001</v>
      </c>
      <c r="G24" s="21">
        <f>G25</f>
        <v>802.94340000000011</v>
      </c>
      <c r="I24" s="148"/>
      <c r="K24" s="122"/>
    </row>
    <row r="25" spans="1:13" x14ac:dyDescent="0.3">
      <c r="A25" s="27" t="s">
        <v>21</v>
      </c>
      <c r="B25" s="17" t="s">
        <v>12</v>
      </c>
      <c r="C25" s="18" t="s">
        <v>25</v>
      </c>
      <c r="D25" s="17" t="s">
        <v>28</v>
      </c>
      <c r="E25" s="17" t="s">
        <v>30</v>
      </c>
      <c r="F25" s="21">
        <f>F26+F27</f>
        <v>835.06700000000001</v>
      </c>
      <c r="G25" s="21">
        <f>G26+G27</f>
        <v>802.94340000000011</v>
      </c>
      <c r="I25" s="122"/>
    </row>
    <row r="26" spans="1:13" x14ac:dyDescent="0.3">
      <c r="A26" s="28" t="s">
        <v>31</v>
      </c>
      <c r="B26" s="17" t="s">
        <v>12</v>
      </c>
      <c r="C26" s="18" t="s">
        <v>25</v>
      </c>
      <c r="D26" s="17" t="s">
        <v>28</v>
      </c>
      <c r="E26" s="17" t="s">
        <v>32</v>
      </c>
      <c r="F26" s="21">
        <f>636.067</f>
        <v>636.06700000000001</v>
      </c>
      <c r="G26" s="21">
        <v>616.70000000000005</v>
      </c>
    </row>
    <row r="27" spans="1:13" ht="21.6" x14ac:dyDescent="0.3">
      <c r="A27" s="28" t="s">
        <v>33</v>
      </c>
      <c r="B27" s="17" t="s">
        <v>12</v>
      </c>
      <c r="C27" s="18" t="s">
        <v>25</v>
      </c>
      <c r="D27" s="17" t="s">
        <v>28</v>
      </c>
      <c r="E27" s="17">
        <v>129</v>
      </c>
      <c r="F27" s="21">
        <f>199</f>
        <v>199</v>
      </c>
      <c r="G27" s="21">
        <f>G26*30.2%</f>
        <v>186.24340000000001</v>
      </c>
      <c r="I27" s="122"/>
      <c r="M27">
        <v>4</v>
      </c>
    </row>
    <row r="28" spans="1:13" ht="20.399999999999999" x14ac:dyDescent="0.3">
      <c r="A28" s="13" t="s">
        <v>34</v>
      </c>
      <c r="B28" s="14" t="s">
        <v>12</v>
      </c>
      <c r="C28" s="15" t="s">
        <v>25</v>
      </c>
      <c r="D28" s="14" t="s">
        <v>35</v>
      </c>
      <c r="E28" s="14" t="s">
        <v>15</v>
      </c>
      <c r="F28" s="19">
        <f>F29+F33+F37</f>
        <v>1923.0239999999999</v>
      </c>
      <c r="G28" s="19">
        <f>G29+G33+G37</f>
        <v>1977.386</v>
      </c>
      <c r="J28" s="122"/>
    </row>
    <row r="29" spans="1:13" ht="30.6" x14ac:dyDescent="0.3">
      <c r="A29" s="27" t="s">
        <v>20</v>
      </c>
      <c r="B29" s="17" t="s">
        <v>12</v>
      </c>
      <c r="C29" s="18" t="s">
        <v>25</v>
      </c>
      <c r="D29" s="17" t="s">
        <v>36</v>
      </c>
      <c r="E29" s="17" t="s">
        <v>29</v>
      </c>
      <c r="F29" s="19">
        <f>F30</f>
        <v>1722.2329999999999</v>
      </c>
      <c r="G29" s="19">
        <f>G30</f>
        <v>1754.386</v>
      </c>
      <c r="K29" s="122"/>
    </row>
    <row r="30" spans="1:13" x14ac:dyDescent="0.3">
      <c r="A30" s="27" t="s">
        <v>21</v>
      </c>
      <c r="B30" s="17" t="s">
        <v>12</v>
      </c>
      <c r="C30" s="18" t="s">
        <v>25</v>
      </c>
      <c r="D30" s="17" t="s">
        <v>36</v>
      </c>
      <c r="E30" s="17" t="s">
        <v>30</v>
      </c>
      <c r="F30" s="21">
        <f>F31+F32</f>
        <v>1722.2329999999999</v>
      </c>
      <c r="G30" s="21">
        <f>G31+G32</f>
        <v>1754.386</v>
      </c>
      <c r="J30" s="122"/>
      <c r="K30" s="122"/>
    </row>
    <row r="31" spans="1:13" x14ac:dyDescent="0.3">
      <c r="A31" s="28" t="s">
        <v>31</v>
      </c>
      <c r="B31" s="17" t="s">
        <v>12</v>
      </c>
      <c r="C31" s="18" t="s">
        <v>25</v>
      </c>
      <c r="D31" s="17" t="s">
        <v>36</v>
      </c>
      <c r="E31" s="17" t="s">
        <v>32</v>
      </c>
      <c r="F31" s="21">
        <f>1322.76</f>
        <v>1322.76</v>
      </c>
      <c r="G31" s="21">
        <f>1354.89</f>
        <v>1354.89</v>
      </c>
    </row>
    <row r="32" spans="1:13" ht="21.6" x14ac:dyDescent="0.3">
      <c r="A32" s="28" t="s">
        <v>33</v>
      </c>
      <c r="B32" s="17" t="s">
        <v>12</v>
      </c>
      <c r="C32" s="18" t="s">
        <v>25</v>
      </c>
      <c r="D32" s="17" t="s">
        <v>36</v>
      </c>
      <c r="E32" s="17">
        <v>129</v>
      </c>
      <c r="F32" s="21">
        <f>399.473</f>
        <v>399.47300000000001</v>
      </c>
      <c r="G32" s="21">
        <v>399.49599999999998</v>
      </c>
    </row>
    <row r="33" spans="1:8" x14ac:dyDescent="0.3">
      <c r="A33" s="27" t="s">
        <v>37</v>
      </c>
      <c r="B33" s="17" t="s">
        <v>12</v>
      </c>
      <c r="C33" s="18" t="s">
        <v>25</v>
      </c>
      <c r="D33" s="17" t="s">
        <v>38</v>
      </c>
      <c r="E33" s="17" t="s">
        <v>39</v>
      </c>
      <c r="F33" s="21">
        <f>F34</f>
        <v>189.791</v>
      </c>
      <c r="G33" s="21">
        <f>G34</f>
        <v>212</v>
      </c>
    </row>
    <row r="34" spans="1:8" ht="21.6" x14ac:dyDescent="0.3">
      <c r="A34" s="29" t="s">
        <v>40</v>
      </c>
      <c r="B34" s="17" t="s">
        <v>12</v>
      </c>
      <c r="C34" s="18" t="s">
        <v>25</v>
      </c>
      <c r="D34" s="17" t="s">
        <v>38</v>
      </c>
      <c r="E34" s="17" t="s">
        <v>41</v>
      </c>
      <c r="F34" s="21">
        <f>F35+F36</f>
        <v>189.791</v>
      </c>
      <c r="G34" s="21">
        <f>G35+G36</f>
        <v>212</v>
      </c>
    </row>
    <row r="35" spans="1:8" x14ac:dyDescent="0.3">
      <c r="A35" s="30" t="s">
        <v>42</v>
      </c>
      <c r="B35" s="17" t="s">
        <v>12</v>
      </c>
      <c r="C35" s="18" t="s">
        <v>25</v>
      </c>
      <c r="D35" s="17" t="s">
        <v>38</v>
      </c>
      <c r="E35" s="17">
        <v>242</v>
      </c>
      <c r="F35" s="21">
        <v>32</v>
      </c>
      <c r="G35" s="21">
        <v>33</v>
      </c>
    </row>
    <row r="36" spans="1:8" ht="21.6" x14ac:dyDescent="0.3">
      <c r="A36" s="30" t="s">
        <v>43</v>
      </c>
      <c r="B36" s="17" t="s">
        <v>12</v>
      </c>
      <c r="C36" s="18" t="s">
        <v>25</v>
      </c>
      <c r="D36" s="17" t="s">
        <v>38</v>
      </c>
      <c r="E36" s="17" t="s">
        <v>44</v>
      </c>
      <c r="F36" s="21">
        <f>157.791</f>
        <v>157.791</v>
      </c>
      <c r="G36" s="21">
        <v>179</v>
      </c>
    </row>
    <row r="37" spans="1:8" x14ac:dyDescent="0.3">
      <c r="A37" s="27" t="s">
        <v>45</v>
      </c>
      <c r="B37" s="17" t="s">
        <v>12</v>
      </c>
      <c r="C37" s="18" t="s">
        <v>25</v>
      </c>
      <c r="D37" s="17" t="s">
        <v>38</v>
      </c>
      <c r="E37" s="17" t="s">
        <v>46</v>
      </c>
      <c r="F37" s="21">
        <f>F38</f>
        <v>11</v>
      </c>
      <c r="G37" s="21">
        <f>G38</f>
        <v>11</v>
      </c>
    </row>
    <row r="38" spans="1:8" x14ac:dyDescent="0.3">
      <c r="A38" s="30" t="s">
        <v>47</v>
      </c>
      <c r="B38" s="17" t="s">
        <v>12</v>
      </c>
      <c r="C38" s="18" t="s">
        <v>25</v>
      </c>
      <c r="D38" s="17" t="s">
        <v>38</v>
      </c>
      <c r="E38" s="17" t="s">
        <v>48</v>
      </c>
      <c r="F38" s="21">
        <f>F39+F40+F41</f>
        <v>11</v>
      </c>
      <c r="G38" s="21">
        <f>G39+G40+G41</f>
        <v>11</v>
      </c>
    </row>
    <row r="39" spans="1:8" x14ac:dyDescent="0.3">
      <c r="A39" s="27" t="s">
        <v>49</v>
      </c>
      <c r="B39" s="17" t="s">
        <v>12</v>
      </c>
      <c r="C39" s="18" t="s">
        <v>25</v>
      </c>
      <c r="D39" s="17" t="s">
        <v>38</v>
      </c>
      <c r="E39" s="17" t="s">
        <v>50</v>
      </c>
      <c r="F39" s="21">
        <v>3</v>
      </c>
      <c r="G39" s="21">
        <v>3</v>
      </c>
    </row>
    <row r="40" spans="1:8" x14ac:dyDescent="0.3">
      <c r="A40" s="30" t="s">
        <v>51</v>
      </c>
      <c r="B40" s="17" t="s">
        <v>12</v>
      </c>
      <c r="C40" s="18" t="s">
        <v>25</v>
      </c>
      <c r="D40" s="17" t="s">
        <v>38</v>
      </c>
      <c r="E40" s="17">
        <v>852</v>
      </c>
      <c r="F40" s="21">
        <v>1</v>
      </c>
      <c r="G40" s="21">
        <v>1</v>
      </c>
    </row>
    <row r="41" spans="1:8" x14ac:dyDescent="0.3">
      <c r="A41" s="30" t="s">
        <v>97</v>
      </c>
      <c r="B41" s="17" t="s">
        <v>12</v>
      </c>
      <c r="C41" s="18" t="s">
        <v>25</v>
      </c>
      <c r="D41" s="17" t="s">
        <v>22</v>
      </c>
      <c r="E41" s="17">
        <v>853</v>
      </c>
      <c r="F41" s="21">
        <v>7</v>
      </c>
      <c r="G41" s="21">
        <v>7</v>
      </c>
    </row>
    <row r="42" spans="1:8" x14ac:dyDescent="0.3">
      <c r="A42" s="31" t="s">
        <v>52</v>
      </c>
      <c r="B42" s="17" t="s">
        <v>12</v>
      </c>
      <c r="C42" s="15" t="s">
        <v>53</v>
      </c>
      <c r="D42" s="14"/>
      <c r="E42" s="14"/>
      <c r="F42" s="19">
        <f t="shared" ref="F42:G46" si="1">F43</f>
        <v>1</v>
      </c>
      <c r="G42" s="19">
        <f t="shared" si="1"/>
        <v>1</v>
      </c>
    </row>
    <row r="43" spans="1:8" x14ac:dyDescent="0.3">
      <c r="A43" s="29" t="s">
        <v>54</v>
      </c>
      <c r="B43" s="17" t="s">
        <v>12</v>
      </c>
      <c r="C43" s="18" t="s">
        <v>53</v>
      </c>
      <c r="D43" s="32" t="s">
        <v>55</v>
      </c>
      <c r="E43" s="17"/>
      <c r="F43" s="19">
        <f t="shared" si="1"/>
        <v>1</v>
      </c>
      <c r="G43" s="19">
        <f t="shared" si="1"/>
        <v>1</v>
      </c>
    </row>
    <row r="44" spans="1:8" x14ac:dyDescent="0.3">
      <c r="A44" s="33" t="s">
        <v>56</v>
      </c>
      <c r="B44" s="17" t="s">
        <v>12</v>
      </c>
      <c r="C44" s="18" t="s">
        <v>53</v>
      </c>
      <c r="D44" s="34" t="s">
        <v>55</v>
      </c>
      <c r="E44" s="17"/>
      <c r="F44" s="19">
        <f t="shared" si="1"/>
        <v>1</v>
      </c>
      <c r="G44" s="19">
        <f t="shared" si="1"/>
        <v>1</v>
      </c>
    </row>
    <row r="45" spans="1:8" x14ac:dyDescent="0.3">
      <c r="A45" s="33" t="s">
        <v>57</v>
      </c>
      <c r="B45" s="17" t="s">
        <v>12</v>
      </c>
      <c r="C45" s="35" t="s">
        <v>53</v>
      </c>
      <c r="D45" s="34" t="s">
        <v>55</v>
      </c>
      <c r="E45" s="36">
        <v>200</v>
      </c>
      <c r="F45" s="21">
        <f t="shared" si="1"/>
        <v>1</v>
      </c>
      <c r="G45" s="21">
        <f t="shared" si="1"/>
        <v>1</v>
      </c>
    </row>
    <row r="46" spans="1:8" ht="20.399999999999999" x14ac:dyDescent="0.3">
      <c r="A46" s="37" t="s">
        <v>40</v>
      </c>
      <c r="B46" s="17" t="s">
        <v>12</v>
      </c>
      <c r="C46" s="38" t="s">
        <v>53</v>
      </c>
      <c r="D46" s="34" t="s">
        <v>55</v>
      </c>
      <c r="E46" s="39">
        <v>240</v>
      </c>
      <c r="F46" s="42">
        <f t="shared" si="1"/>
        <v>1</v>
      </c>
      <c r="G46" s="42">
        <f t="shared" si="1"/>
        <v>1</v>
      </c>
    </row>
    <row r="47" spans="1:8" ht="20.399999999999999" x14ac:dyDescent="0.3">
      <c r="A47" s="41" t="s">
        <v>43</v>
      </c>
      <c r="B47" s="17" t="s">
        <v>12</v>
      </c>
      <c r="C47" s="38" t="s">
        <v>53</v>
      </c>
      <c r="D47" s="34" t="s">
        <v>55</v>
      </c>
      <c r="E47" s="39">
        <v>244</v>
      </c>
      <c r="F47" s="42">
        <v>1</v>
      </c>
      <c r="G47" s="42">
        <v>1</v>
      </c>
    </row>
    <row r="48" spans="1:8" x14ac:dyDescent="0.3">
      <c r="A48" s="43" t="s">
        <v>58</v>
      </c>
      <c r="B48" s="35" t="s">
        <v>59</v>
      </c>
      <c r="C48" s="35"/>
      <c r="D48" s="32"/>
      <c r="E48" s="36"/>
      <c r="F48" s="40">
        <f>F49</f>
        <v>171.054</v>
      </c>
      <c r="G48" s="40">
        <f>G49</f>
        <v>183.62837999999999</v>
      </c>
      <c r="H48">
        <v>106.8</v>
      </c>
    </row>
    <row r="49" spans="1:7" x14ac:dyDescent="0.3">
      <c r="A49" s="43" t="s">
        <v>60</v>
      </c>
      <c r="B49" s="35" t="s">
        <v>59</v>
      </c>
      <c r="C49" s="35" t="s">
        <v>17</v>
      </c>
      <c r="D49" s="44"/>
      <c r="E49" s="35"/>
      <c r="F49" s="40">
        <f t="shared" ref="F49:G50" si="2">F50</f>
        <v>171.054</v>
      </c>
      <c r="G49" s="40">
        <f t="shared" si="2"/>
        <v>183.62837999999999</v>
      </c>
    </row>
    <row r="50" spans="1:7" x14ac:dyDescent="0.3">
      <c r="A50" s="43" t="s">
        <v>61</v>
      </c>
      <c r="B50" s="35" t="s">
        <v>59</v>
      </c>
      <c r="C50" s="35" t="s">
        <v>17</v>
      </c>
      <c r="D50" s="45" t="s">
        <v>62</v>
      </c>
      <c r="E50" s="36"/>
      <c r="F50" s="40">
        <f t="shared" si="2"/>
        <v>171.054</v>
      </c>
      <c r="G50" s="40">
        <f t="shared" si="2"/>
        <v>183.62837999999999</v>
      </c>
    </row>
    <row r="51" spans="1:7" ht="20.399999999999999" x14ac:dyDescent="0.3">
      <c r="A51" s="46" t="s">
        <v>63</v>
      </c>
      <c r="B51" s="38" t="s">
        <v>59</v>
      </c>
      <c r="C51" s="38" t="s">
        <v>17</v>
      </c>
      <c r="D51" s="47" t="s">
        <v>64</v>
      </c>
      <c r="E51" s="39"/>
      <c r="F51" s="153">
        <f>F52+F57</f>
        <v>171.054</v>
      </c>
      <c r="G51" s="153">
        <f>G52+G57</f>
        <v>183.62837999999999</v>
      </c>
    </row>
    <row r="52" spans="1:7" ht="30.6" x14ac:dyDescent="0.3">
      <c r="A52" s="41" t="s">
        <v>20</v>
      </c>
      <c r="B52" s="38" t="s">
        <v>59</v>
      </c>
      <c r="C52" s="38" t="s">
        <v>17</v>
      </c>
      <c r="D52" s="47" t="s">
        <v>64</v>
      </c>
      <c r="E52" s="39" t="s">
        <v>29</v>
      </c>
      <c r="F52" s="42">
        <f>F53</f>
        <v>121.294</v>
      </c>
      <c r="G52" s="42">
        <f>G53</f>
        <v>145.42037999999999</v>
      </c>
    </row>
    <row r="53" spans="1:7" x14ac:dyDescent="0.3">
      <c r="A53" s="41" t="s">
        <v>65</v>
      </c>
      <c r="B53" s="38" t="s">
        <v>59</v>
      </c>
      <c r="C53" s="38" t="s">
        <v>17</v>
      </c>
      <c r="D53" s="47" t="s">
        <v>64</v>
      </c>
      <c r="E53" s="39">
        <v>110</v>
      </c>
      <c r="F53" s="42">
        <f>F54+F56</f>
        <v>121.294</v>
      </c>
      <c r="G53" s="42">
        <f>G54+G56</f>
        <v>145.42037999999999</v>
      </c>
    </row>
    <row r="54" spans="1:7" x14ac:dyDescent="0.3">
      <c r="A54" s="48" t="s">
        <v>66</v>
      </c>
      <c r="B54" s="38" t="s">
        <v>59</v>
      </c>
      <c r="C54" s="38" t="s">
        <v>17</v>
      </c>
      <c r="D54" s="47" t="s">
        <v>64</v>
      </c>
      <c r="E54" s="39">
        <v>111</v>
      </c>
      <c r="F54" s="42">
        <f>93.16</f>
        <v>93.16</v>
      </c>
      <c r="G54" s="42">
        <v>111.69</v>
      </c>
    </row>
    <row r="55" spans="1:7" x14ac:dyDescent="0.3">
      <c r="A55" s="49" t="s">
        <v>67</v>
      </c>
      <c r="B55" s="38" t="s">
        <v>59</v>
      </c>
      <c r="C55" s="38" t="s">
        <v>17</v>
      </c>
      <c r="D55" s="47" t="s">
        <v>64</v>
      </c>
      <c r="E55" s="39">
        <v>112</v>
      </c>
      <c r="F55" s="42"/>
      <c r="G55" s="42"/>
    </row>
    <row r="56" spans="1:7" ht="21.6" x14ac:dyDescent="0.3">
      <c r="A56" s="50" t="s">
        <v>68</v>
      </c>
      <c r="B56" s="38" t="s">
        <v>59</v>
      </c>
      <c r="C56" s="38" t="s">
        <v>17</v>
      </c>
      <c r="D56" s="47" t="s">
        <v>64</v>
      </c>
      <c r="E56" s="39">
        <v>119</v>
      </c>
      <c r="F56" s="42">
        <f>28.134</f>
        <v>28.134</v>
      </c>
      <c r="G56" s="42">
        <f>G54*30.2%</f>
        <v>33.730379999999997</v>
      </c>
    </row>
    <row r="57" spans="1:7" x14ac:dyDescent="0.3">
      <c r="A57" s="41" t="s">
        <v>37</v>
      </c>
      <c r="B57" s="47" t="s">
        <v>59</v>
      </c>
      <c r="C57" s="47" t="s">
        <v>17</v>
      </c>
      <c r="D57" s="47" t="s">
        <v>64</v>
      </c>
      <c r="E57" s="39">
        <v>200</v>
      </c>
      <c r="F57" s="42">
        <f>F58</f>
        <v>49.76</v>
      </c>
      <c r="G57" s="42">
        <f>G58</f>
        <v>38.207999999999998</v>
      </c>
    </row>
    <row r="58" spans="1:7" ht="21.6" x14ac:dyDescent="0.3">
      <c r="A58" s="51" t="s">
        <v>40</v>
      </c>
      <c r="B58" s="47" t="s">
        <v>59</v>
      </c>
      <c r="C58" s="47" t="s">
        <v>17</v>
      </c>
      <c r="D58" s="47" t="s">
        <v>64</v>
      </c>
      <c r="E58" s="34" t="s">
        <v>41</v>
      </c>
      <c r="F58" s="42">
        <f>F59</f>
        <v>49.76</v>
      </c>
      <c r="G58" s="42">
        <f>G59</f>
        <v>38.207999999999998</v>
      </c>
    </row>
    <row r="59" spans="1:7" ht="21.6" x14ac:dyDescent="0.3">
      <c r="A59" s="51" t="s">
        <v>43</v>
      </c>
      <c r="B59" s="38" t="s">
        <v>59</v>
      </c>
      <c r="C59" s="38" t="s">
        <v>17</v>
      </c>
      <c r="D59" s="47" t="s">
        <v>64</v>
      </c>
      <c r="E59" s="39" t="s">
        <v>44</v>
      </c>
      <c r="F59" s="52">
        <v>49.76</v>
      </c>
      <c r="G59" s="52">
        <f>38.208</f>
        <v>38.207999999999998</v>
      </c>
    </row>
    <row r="60" spans="1:7" ht="21.6" x14ac:dyDescent="0.3">
      <c r="A60" s="155" t="s">
        <v>196</v>
      </c>
      <c r="B60" s="35" t="s">
        <v>59</v>
      </c>
      <c r="C60" s="35" t="s">
        <v>197</v>
      </c>
      <c r="D60" s="44"/>
      <c r="E60" s="36"/>
      <c r="F60" s="56">
        <f t="shared" ref="F60:G62" si="3">F61</f>
        <v>3</v>
      </c>
      <c r="G60" s="42">
        <f t="shared" si="3"/>
        <v>3</v>
      </c>
    </row>
    <row r="61" spans="1:7" ht="21.6" x14ac:dyDescent="0.3">
      <c r="A61" s="147" t="s">
        <v>198</v>
      </c>
      <c r="B61" s="38" t="s">
        <v>17</v>
      </c>
      <c r="C61" s="38" t="s">
        <v>197</v>
      </c>
      <c r="D61" s="44" t="s">
        <v>199</v>
      </c>
      <c r="E61" s="39"/>
      <c r="F61" s="58">
        <f t="shared" si="3"/>
        <v>3</v>
      </c>
      <c r="G61" s="42">
        <f t="shared" si="3"/>
        <v>3</v>
      </c>
    </row>
    <row r="62" spans="1:7" x14ac:dyDescent="0.3">
      <c r="A62" s="57" t="s">
        <v>57</v>
      </c>
      <c r="B62" s="38" t="s">
        <v>17</v>
      </c>
      <c r="C62" s="38" t="s">
        <v>197</v>
      </c>
      <c r="D62" s="47" t="s">
        <v>199</v>
      </c>
      <c r="E62" s="39">
        <v>200</v>
      </c>
      <c r="F62" s="58">
        <f t="shared" si="3"/>
        <v>3</v>
      </c>
      <c r="G62" s="42">
        <f t="shared" si="3"/>
        <v>3</v>
      </c>
    </row>
    <row r="63" spans="1:7" ht="20.399999999999999" x14ac:dyDescent="0.3">
      <c r="A63" s="57" t="s">
        <v>75</v>
      </c>
      <c r="B63" s="38" t="s">
        <v>17</v>
      </c>
      <c r="C63" s="38" t="s">
        <v>197</v>
      </c>
      <c r="D63" s="47" t="s">
        <v>199</v>
      </c>
      <c r="E63" s="39">
        <v>240</v>
      </c>
      <c r="F63" s="58">
        <f>F64</f>
        <v>3</v>
      </c>
      <c r="G63" s="42">
        <v>3</v>
      </c>
    </row>
    <row r="64" spans="1:7" ht="20.399999999999999" x14ac:dyDescent="0.3">
      <c r="A64" s="57" t="s">
        <v>76</v>
      </c>
      <c r="B64" s="38" t="s">
        <v>17</v>
      </c>
      <c r="C64" s="38" t="s">
        <v>197</v>
      </c>
      <c r="D64" s="47" t="s">
        <v>199</v>
      </c>
      <c r="E64" s="39">
        <v>244</v>
      </c>
      <c r="F64" s="58">
        <v>3</v>
      </c>
      <c r="G64" s="56">
        <f>G65</f>
        <v>41</v>
      </c>
    </row>
    <row r="65" spans="1:7" x14ac:dyDescent="0.3">
      <c r="A65" s="53" t="s">
        <v>71</v>
      </c>
      <c r="B65" s="11" t="s">
        <v>70</v>
      </c>
      <c r="C65" s="11" t="s">
        <v>17</v>
      </c>
      <c r="D65" s="10" t="s">
        <v>72</v>
      </c>
      <c r="E65" s="55"/>
      <c r="F65" s="56">
        <f t="shared" ref="F65:G65" si="4">F66</f>
        <v>37</v>
      </c>
      <c r="G65" s="56">
        <f t="shared" si="4"/>
        <v>41</v>
      </c>
    </row>
    <row r="66" spans="1:7" ht="20.399999999999999" x14ac:dyDescent="0.3">
      <c r="A66" s="5" t="s">
        <v>73</v>
      </c>
      <c r="B66" s="54" t="s">
        <v>70</v>
      </c>
      <c r="C66" s="54" t="s">
        <v>17</v>
      </c>
      <c r="D66" s="55" t="s">
        <v>74</v>
      </c>
      <c r="E66" s="55"/>
      <c r="F66" s="56">
        <f>F67+F70+F74</f>
        <v>37</v>
      </c>
      <c r="G66" s="56">
        <f>G67+G70+G74</f>
        <v>41</v>
      </c>
    </row>
    <row r="67" spans="1:7" x14ac:dyDescent="0.3">
      <c r="A67" s="57" t="s">
        <v>57</v>
      </c>
      <c r="B67" s="54" t="s">
        <v>70</v>
      </c>
      <c r="C67" s="54" t="s">
        <v>17</v>
      </c>
      <c r="D67" s="55" t="s">
        <v>74</v>
      </c>
      <c r="E67" s="55" t="s">
        <v>39</v>
      </c>
      <c r="F67" s="58">
        <f t="shared" ref="F67:G68" si="5">F68</f>
        <v>13</v>
      </c>
      <c r="G67" s="58">
        <f t="shared" si="5"/>
        <v>18</v>
      </c>
    </row>
    <row r="68" spans="1:7" ht="20.399999999999999" x14ac:dyDescent="0.3">
      <c r="A68" s="57" t="s">
        <v>75</v>
      </c>
      <c r="B68" s="54" t="s">
        <v>70</v>
      </c>
      <c r="C68" s="54" t="s">
        <v>17</v>
      </c>
      <c r="D68" s="55" t="s">
        <v>74</v>
      </c>
      <c r="E68" s="55" t="s">
        <v>41</v>
      </c>
      <c r="F68" s="58">
        <f t="shared" si="5"/>
        <v>13</v>
      </c>
      <c r="G68" s="58">
        <f t="shared" si="5"/>
        <v>18</v>
      </c>
    </row>
    <row r="69" spans="1:7" ht="20.399999999999999" x14ac:dyDescent="0.3">
      <c r="A69" s="57" t="s">
        <v>76</v>
      </c>
      <c r="B69" s="54" t="s">
        <v>70</v>
      </c>
      <c r="C69" s="54" t="s">
        <v>17</v>
      </c>
      <c r="D69" s="55" t="s">
        <v>74</v>
      </c>
      <c r="E69" s="55" t="s">
        <v>44</v>
      </c>
      <c r="F69" s="58">
        <v>13</v>
      </c>
      <c r="G69" s="58">
        <v>18</v>
      </c>
    </row>
    <row r="70" spans="1:7" x14ac:dyDescent="0.3">
      <c r="A70" s="59" t="s">
        <v>77</v>
      </c>
      <c r="B70" s="54" t="s">
        <v>70</v>
      </c>
      <c r="C70" s="54" t="s">
        <v>17</v>
      </c>
      <c r="D70" s="11" t="s">
        <v>78</v>
      </c>
      <c r="E70" s="55"/>
      <c r="F70" s="8">
        <f>F71</f>
        <v>4</v>
      </c>
      <c r="G70" s="8">
        <f>G71</f>
        <v>3</v>
      </c>
    </row>
    <row r="71" spans="1:7" x14ac:dyDescent="0.3">
      <c r="A71" s="57" t="s">
        <v>57</v>
      </c>
      <c r="B71" s="54" t="s">
        <v>70</v>
      </c>
      <c r="C71" s="54" t="s">
        <v>17</v>
      </c>
      <c r="D71" s="54" t="s">
        <v>78</v>
      </c>
      <c r="E71" s="55">
        <v>200</v>
      </c>
      <c r="F71" s="58">
        <f t="shared" ref="F71:G72" si="6">F72</f>
        <v>4</v>
      </c>
      <c r="G71" s="58">
        <f t="shared" si="6"/>
        <v>3</v>
      </c>
    </row>
    <row r="72" spans="1:7" ht="20.399999999999999" x14ac:dyDescent="0.3">
      <c r="A72" s="57" t="s">
        <v>75</v>
      </c>
      <c r="B72" s="54" t="s">
        <v>70</v>
      </c>
      <c r="C72" s="54" t="s">
        <v>17</v>
      </c>
      <c r="D72" s="54" t="s">
        <v>78</v>
      </c>
      <c r="E72" s="55">
        <v>240</v>
      </c>
      <c r="F72" s="58">
        <f t="shared" si="6"/>
        <v>4</v>
      </c>
      <c r="G72" s="58">
        <f t="shared" si="6"/>
        <v>3</v>
      </c>
    </row>
    <row r="73" spans="1:7" ht="20.399999999999999" x14ac:dyDescent="0.3">
      <c r="A73" s="57" t="s">
        <v>76</v>
      </c>
      <c r="B73" s="54" t="s">
        <v>70</v>
      </c>
      <c r="C73" s="54" t="s">
        <v>17</v>
      </c>
      <c r="D73" s="54" t="s">
        <v>78</v>
      </c>
      <c r="E73" s="55">
        <v>244</v>
      </c>
      <c r="F73" s="58">
        <v>4</v>
      </c>
      <c r="G73" s="58">
        <v>3</v>
      </c>
    </row>
    <row r="74" spans="1:7" x14ac:dyDescent="0.3">
      <c r="A74" s="59" t="s">
        <v>79</v>
      </c>
      <c r="B74" s="54" t="s">
        <v>70</v>
      </c>
      <c r="C74" s="54" t="s">
        <v>17</v>
      </c>
      <c r="D74" s="11" t="s">
        <v>80</v>
      </c>
      <c r="E74" s="55"/>
      <c r="F74" s="60">
        <v>20</v>
      </c>
      <c r="G74" s="60">
        <v>20</v>
      </c>
    </row>
    <row r="75" spans="1:7" x14ac:dyDescent="0.3">
      <c r="A75" s="57" t="s">
        <v>57</v>
      </c>
      <c r="B75" s="54" t="s">
        <v>70</v>
      </c>
      <c r="C75" s="54" t="s">
        <v>17</v>
      </c>
      <c r="D75" s="54" t="s">
        <v>80</v>
      </c>
      <c r="E75" s="55">
        <v>200</v>
      </c>
      <c r="F75" s="58">
        <f t="shared" ref="F75:G76" si="7">F76</f>
        <v>20</v>
      </c>
      <c r="G75" s="58">
        <f t="shared" si="7"/>
        <v>20</v>
      </c>
    </row>
    <row r="76" spans="1:7" ht="20.399999999999999" x14ac:dyDescent="0.3">
      <c r="A76" s="57" t="s">
        <v>75</v>
      </c>
      <c r="B76" s="54" t="s">
        <v>70</v>
      </c>
      <c r="C76" s="54" t="s">
        <v>17</v>
      </c>
      <c r="D76" s="54" t="s">
        <v>80</v>
      </c>
      <c r="E76" s="55">
        <v>240</v>
      </c>
      <c r="F76" s="58">
        <f t="shared" si="7"/>
        <v>20</v>
      </c>
      <c r="G76" s="58">
        <f t="shared" si="7"/>
        <v>20</v>
      </c>
    </row>
    <row r="77" spans="1:7" ht="20.399999999999999" x14ac:dyDescent="0.3">
      <c r="A77" s="57" t="s">
        <v>76</v>
      </c>
      <c r="B77" s="54" t="s">
        <v>70</v>
      </c>
      <c r="C77" s="54" t="s">
        <v>17</v>
      </c>
      <c r="D77" s="54" t="s">
        <v>80</v>
      </c>
      <c r="E77" s="55">
        <v>247</v>
      </c>
      <c r="F77" s="58">
        <v>20</v>
      </c>
      <c r="G77" s="58">
        <v>20</v>
      </c>
    </row>
    <row r="78" spans="1:7" x14ac:dyDescent="0.3">
      <c r="A78" s="9" t="s">
        <v>161</v>
      </c>
      <c r="B78" s="11" t="s">
        <v>159</v>
      </c>
      <c r="C78" s="11" t="s">
        <v>12</v>
      </c>
      <c r="D78" s="10"/>
      <c r="E78" s="10"/>
      <c r="F78" s="8">
        <f>F79</f>
        <v>21</v>
      </c>
      <c r="G78" s="8">
        <f>G79</f>
        <v>25</v>
      </c>
    </row>
    <row r="79" spans="1:7" x14ac:dyDescent="0.3">
      <c r="A79" s="133" t="s">
        <v>162</v>
      </c>
      <c r="B79" s="11" t="s">
        <v>159</v>
      </c>
      <c r="C79" s="11" t="s">
        <v>12</v>
      </c>
      <c r="D79" s="10" t="s">
        <v>81</v>
      </c>
      <c r="E79" s="10"/>
      <c r="F79" s="8">
        <f t="shared" ref="F79:G81" si="8">F80</f>
        <v>21</v>
      </c>
      <c r="G79" s="8">
        <f t="shared" si="8"/>
        <v>25</v>
      </c>
    </row>
    <row r="80" spans="1:7" x14ac:dyDescent="0.3">
      <c r="A80" s="27" t="s">
        <v>37</v>
      </c>
      <c r="B80" s="54" t="s">
        <v>159</v>
      </c>
      <c r="C80" s="54" t="s">
        <v>12</v>
      </c>
      <c r="D80" s="55" t="s">
        <v>81</v>
      </c>
      <c r="E80" s="55" t="s">
        <v>39</v>
      </c>
      <c r="F80" s="60">
        <f t="shared" si="8"/>
        <v>21</v>
      </c>
      <c r="G80" s="60">
        <f t="shared" si="8"/>
        <v>25</v>
      </c>
    </row>
    <row r="81" spans="1:7" ht="21.6" x14ac:dyDescent="0.3">
      <c r="A81" s="61" t="s">
        <v>40</v>
      </c>
      <c r="B81" s="54" t="s">
        <v>159</v>
      </c>
      <c r="C81" s="54" t="s">
        <v>12</v>
      </c>
      <c r="D81" s="55" t="s">
        <v>81</v>
      </c>
      <c r="E81" s="55" t="s">
        <v>41</v>
      </c>
      <c r="F81" s="60">
        <f t="shared" si="8"/>
        <v>21</v>
      </c>
      <c r="G81" s="60">
        <f t="shared" si="8"/>
        <v>25</v>
      </c>
    </row>
    <row r="82" spans="1:7" ht="21.6" x14ac:dyDescent="0.3">
      <c r="A82" s="61" t="s">
        <v>43</v>
      </c>
      <c r="B82" s="54" t="s">
        <v>159</v>
      </c>
      <c r="C82" s="54" t="s">
        <v>12</v>
      </c>
      <c r="D82" s="55" t="s">
        <v>81</v>
      </c>
      <c r="E82" s="55" t="s">
        <v>44</v>
      </c>
      <c r="F82" s="60">
        <v>21</v>
      </c>
      <c r="G82" s="60">
        <v>25</v>
      </c>
    </row>
    <row r="83" spans="1:7" x14ac:dyDescent="0.3">
      <c r="A83" s="5" t="s">
        <v>200</v>
      </c>
      <c r="B83" s="35" t="s">
        <v>59</v>
      </c>
      <c r="C83" s="35" t="s">
        <v>197</v>
      </c>
      <c r="D83" s="44" t="s">
        <v>201</v>
      </c>
      <c r="E83" s="10"/>
      <c r="F83" s="56">
        <f t="shared" ref="F83:G85" si="9">F84</f>
        <v>3</v>
      </c>
      <c r="G83" s="56">
        <f t="shared" si="9"/>
        <v>3</v>
      </c>
    </row>
    <row r="84" spans="1:7" x14ac:dyDescent="0.3">
      <c r="A84" s="57" t="s">
        <v>57</v>
      </c>
      <c r="B84" s="38" t="s">
        <v>17</v>
      </c>
      <c r="C84" s="38" t="s">
        <v>197</v>
      </c>
      <c r="D84" s="47" t="s">
        <v>201</v>
      </c>
      <c r="E84" s="55">
        <v>200</v>
      </c>
      <c r="F84" s="58">
        <f t="shared" si="9"/>
        <v>3</v>
      </c>
      <c r="G84" s="58">
        <f t="shared" si="9"/>
        <v>3</v>
      </c>
    </row>
    <row r="85" spans="1:7" ht="20.399999999999999" x14ac:dyDescent="0.3">
      <c r="A85" s="57" t="s">
        <v>75</v>
      </c>
      <c r="B85" s="38" t="s">
        <v>17</v>
      </c>
      <c r="C85" s="38" t="s">
        <v>197</v>
      </c>
      <c r="D85" s="47" t="s">
        <v>201</v>
      </c>
      <c r="E85" s="55">
        <v>240</v>
      </c>
      <c r="F85" s="58">
        <f t="shared" si="9"/>
        <v>3</v>
      </c>
      <c r="G85" s="58">
        <f t="shared" si="9"/>
        <v>3</v>
      </c>
    </row>
    <row r="86" spans="1:7" ht="20.399999999999999" x14ac:dyDescent="0.3">
      <c r="A86" s="57" t="s">
        <v>76</v>
      </c>
      <c r="B86" s="38" t="s">
        <v>17</v>
      </c>
      <c r="C86" s="38" t="s">
        <v>197</v>
      </c>
      <c r="D86" s="47" t="s">
        <v>201</v>
      </c>
      <c r="E86" s="55">
        <v>244</v>
      </c>
      <c r="F86" s="60">
        <v>3</v>
      </c>
      <c r="G86" s="60">
        <v>3</v>
      </c>
    </row>
    <row r="87" spans="1:7" x14ac:dyDescent="0.3">
      <c r="A87" s="57" t="s">
        <v>221</v>
      </c>
      <c r="B87" s="151"/>
      <c r="C87" s="151"/>
      <c r="D87" s="151"/>
      <c r="E87" s="151"/>
      <c r="F87" s="151">
        <f>F15*2.5%</f>
        <v>78.705525000000009</v>
      </c>
      <c r="G87" s="151">
        <f>G15*5%</f>
        <v>158.55168900000001</v>
      </c>
    </row>
  </sheetData>
  <mergeCells count="16">
    <mergeCell ref="A11:G11"/>
    <mergeCell ref="F12:G12"/>
    <mergeCell ref="A13:A14"/>
    <mergeCell ref="B13:B14"/>
    <mergeCell ref="C13:C14"/>
    <mergeCell ref="D13:D14"/>
    <mergeCell ref="E13:E14"/>
    <mergeCell ref="F13:F14"/>
    <mergeCell ref="G13:G14"/>
    <mergeCell ref="A10:G10"/>
    <mergeCell ref="B1:G1"/>
    <mergeCell ref="B2:G2"/>
    <mergeCell ref="B6:G6"/>
    <mergeCell ref="B8:G8"/>
    <mergeCell ref="A9:G9"/>
    <mergeCell ref="B5:F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95"/>
  <sheetViews>
    <sheetView workbookViewId="0">
      <selection activeCell="H15" sqref="H15"/>
    </sheetView>
  </sheetViews>
  <sheetFormatPr defaultRowHeight="13.8" x14ac:dyDescent="0.3"/>
  <cols>
    <col min="1" max="1" width="62" customWidth="1"/>
    <col min="2" max="3" width="3.6640625" customWidth="1"/>
    <col min="4" max="4" width="11.6640625" customWidth="1"/>
    <col min="5" max="5" width="4" customWidth="1"/>
    <col min="6" max="6" width="7.109375" customWidth="1"/>
    <col min="7" max="7" width="7.5546875" customWidth="1"/>
  </cols>
  <sheetData>
    <row r="1" spans="1:8" x14ac:dyDescent="0.3">
      <c r="A1" s="123"/>
      <c r="B1" s="158" t="s">
        <v>155</v>
      </c>
      <c r="C1" s="158"/>
      <c r="D1" s="158"/>
      <c r="E1" s="158"/>
      <c r="F1" s="158"/>
      <c r="G1" s="123"/>
    </row>
    <row r="2" spans="1:8" x14ac:dyDescent="0.3">
      <c r="A2" s="123"/>
      <c r="B2" s="158" t="s">
        <v>1</v>
      </c>
      <c r="C2" s="158"/>
      <c r="D2" s="158"/>
      <c r="E2" s="158"/>
      <c r="F2" s="158"/>
      <c r="G2" s="123"/>
    </row>
    <row r="3" spans="1:8" x14ac:dyDescent="0.3">
      <c r="A3" s="123"/>
      <c r="B3" s="158" t="s">
        <v>174</v>
      </c>
      <c r="C3" s="158"/>
      <c r="D3" s="158"/>
      <c r="E3" s="158"/>
      <c r="F3" s="158"/>
      <c r="G3" s="123"/>
    </row>
    <row r="4" spans="1:8" x14ac:dyDescent="0.3">
      <c r="A4" s="123"/>
      <c r="B4" s="158" t="s">
        <v>2</v>
      </c>
      <c r="C4" s="158"/>
      <c r="D4" s="158"/>
      <c r="E4" s="158"/>
      <c r="F4" s="158"/>
      <c r="G4" s="123"/>
    </row>
    <row r="5" spans="1:8" x14ac:dyDescent="0.3">
      <c r="A5" s="123"/>
      <c r="B5" s="158" t="s">
        <v>239</v>
      </c>
      <c r="C5" s="158"/>
      <c r="D5" s="158"/>
      <c r="E5" s="158"/>
      <c r="F5" s="158"/>
      <c r="G5" s="123"/>
    </row>
    <row r="6" spans="1:8" x14ac:dyDescent="0.3">
      <c r="A6" s="123"/>
      <c r="B6" s="158" t="s">
        <v>191</v>
      </c>
      <c r="C6" s="158"/>
      <c r="D6" s="158"/>
      <c r="E6" s="158"/>
      <c r="F6" s="158"/>
      <c r="G6" s="123"/>
    </row>
    <row r="7" spans="1:8" x14ac:dyDescent="0.3">
      <c r="A7" s="123"/>
      <c r="B7" s="170" t="s">
        <v>175</v>
      </c>
      <c r="C7" s="170"/>
      <c r="D7" s="170"/>
      <c r="E7" s="170"/>
      <c r="F7" s="170"/>
      <c r="G7" s="123"/>
    </row>
    <row r="8" spans="1:8" x14ac:dyDescent="0.3">
      <c r="A8" s="123"/>
      <c r="B8" s="158" t="s">
        <v>222</v>
      </c>
      <c r="C8" s="158"/>
      <c r="D8" s="158"/>
      <c r="E8" s="158"/>
      <c r="F8" s="158"/>
      <c r="G8" s="123"/>
    </row>
    <row r="9" spans="1:8" ht="12.75" customHeight="1" x14ac:dyDescent="0.3">
      <c r="A9" s="159" t="s">
        <v>223</v>
      </c>
      <c r="B9" s="159"/>
      <c r="C9" s="159"/>
      <c r="D9" s="159"/>
      <c r="E9" s="159"/>
      <c r="F9" s="159"/>
      <c r="G9" s="123"/>
    </row>
    <row r="10" spans="1:8" ht="12.75" customHeight="1" x14ac:dyDescent="0.3">
      <c r="A10" s="157" t="s">
        <v>3</v>
      </c>
      <c r="B10" s="157"/>
      <c r="C10" s="157"/>
      <c r="D10" s="157"/>
      <c r="E10" s="157"/>
      <c r="F10" s="157"/>
      <c r="G10" s="157"/>
    </row>
    <row r="11" spans="1:8" ht="12.75" customHeight="1" x14ac:dyDescent="0.3">
      <c r="A11" s="171" t="s">
        <v>236</v>
      </c>
      <c r="B11" s="171"/>
      <c r="C11" s="171"/>
      <c r="D11" s="171"/>
      <c r="E11" s="171"/>
      <c r="F11" s="171"/>
      <c r="G11" s="171"/>
    </row>
    <row r="12" spans="1:8" ht="12.75" customHeight="1" x14ac:dyDescent="0.3">
      <c r="A12" s="123"/>
      <c r="B12" s="127"/>
      <c r="C12" s="128"/>
      <c r="D12" s="127"/>
      <c r="E12" s="127"/>
      <c r="F12" s="135" t="s">
        <v>4</v>
      </c>
      <c r="G12" s="123"/>
    </row>
    <row r="13" spans="1:8" ht="12.75" customHeight="1" x14ac:dyDescent="0.3">
      <c r="A13" s="162" t="s">
        <v>5</v>
      </c>
      <c r="B13" s="164" t="s">
        <v>6</v>
      </c>
      <c r="C13" s="166" t="s">
        <v>7</v>
      </c>
      <c r="D13" s="164" t="s">
        <v>8</v>
      </c>
      <c r="E13" s="164" t="s">
        <v>9</v>
      </c>
      <c r="F13" s="168" t="s">
        <v>156</v>
      </c>
      <c r="G13" s="123"/>
    </row>
    <row r="14" spans="1:8" x14ac:dyDescent="0.3">
      <c r="A14" s="163"/>
      <c r="B14" s="165"/>
      <c r="C14" s="167"/>
      <c r="D14" s="165"/>
      <c r="E14" s="165"/>
      <c r="F14" s="169"/>
      <c r="G14" s="123"/>
      <c r="H14" s="122"/>
    </row>
    <row r="15" spans="1:8" x14ac:dyDescent="0.3">
      <c r="A15" s="5" t="s">
        <v>10</v>
      </c>
      <c r="B15" s="129"/>
      <c r="C15" s="130"/>
      <c r="D15" s="129"/>
      <c r="E15" s="129"/>
      <c r="F15" s="152">
        <f>F16+F52+F64+F69+F73+F91</f>
        <v>3464.018</v>
      </c>
      <c r="G15" s="123"/>
      <c r="H15" s="148"/>
    </row>
    <row r="16" spans="1:8" x14ac:dyDescent="0.3">
      <c r="A16" s="9" t="s">
        <v>11</v>
      </c>
      <c r="B16" s="10" t="s">
        <v>12</v>
      </c>
      <c r="C16" s="11" t="s">
        <v>13</v>
      </c>
      <c r="D16" s="10" t="s">
        <v>14</v>
      </c>
      <c r="E16" s="10" t="s">
        <v>15</v>
      </c>
      <c r="F16" s="8">
        <f>F17+F22+F46</f>
        <v>3229.1239999999998</v>
      </c>
      <c r="G16" s="136"/>
    </row>
    <row r="17" spans="1:8" ht="20.399999999999999" x14ac:dyDescent="0.3">
      <c r="A17" s="13" t="s">
        <v>16</v>
      </c>
      <c r="B17" s="14" t="s">
        <v>12</v>
      </c>
      <c r="C17" s="15" t="s">
        <v>17</v>
      </c>
      <c r="D17" s="14" t="s">
        <v>14</v>
      </c>
      <c r="E17" s="14" t="s">
        <v>15</v>
      </c>
      <c r="F17" s="19">
        <f>F18</f>
        <v>134.07599999999999</v>
      </c>
      <c r="G17" s="136"/>
    </row>
    <row r="18" spans="1:8" x14ac:dyDescent="0.3">
      <c r="A18" s="16" t="s">
        <v>18</v>
      </c>
      <c r="B18" s="17" t="s">
        <v>12</v>
      </c>
      <c r="C18" s="18" t="s">
        <v>17</v>
      </c>
      <c r="D18" s="17" t="s">
        <v>157</v>
      </c>
      <c r="E18" s="17" t="s">
        <v>15</v>
      </c>
      <c r="F18" s="21">
        <f>F19</f>
        <v>134.07599999999999</v>
      </c>
      <c r="G18" s="123"/>
    </row>
    <row r="19" spans="1:8" ht="30.6" x14ac:dyDescent="0.3">
      <c r="A19" s="131" t="s">
        <v>20</v>
      </c>
      <c r="B19" s="17" t="s">
        <v>12</v>
      </c>
      <c r="C19" s="18" t="s">
        <v>17</v>
      </c>
      <c r="D19" s="17" t="s">
        <v>157</v>
      </c>
      <c r="E19" s="17">
        <v>100</v>
      </c>
      <c r="F19" s="21">
        <f>F20</f>
        <v>134.07599999999999</v>
      </c>
      <c r="G19" s="123"/>
    </row>
    <row r="20" spans="1:8" x14ac:dyDescent="0.3">
      <c r="A20" s="131" t="s">
        <v>21</v>
      </c>
      <c r="B20" s="17" t="s">
        <v>12</v>
      </c>
      <c r="C20" s="18" t="s">
        <v>17</v>
      </c>
      <c r="D20" s="17" t="s">
        <v>158</v>
      </c>
      <c r="E20" s="17">
        <v>120</v>
      </c>
      <c r="F20" s="21">
        <f>F21</f>
        <v>134.07599999999999</v>
      </c>
      <c r="G20" s="123"/>
    </row>
    <row r="21" spans="1:8" ht="21.6" x14ac:dyDescent="0.3">
      <c r="A21" s="132" t="s">
        <v>23</v>
      </c>
      <c r="B21" s="17" t="s">
        <v>12</v>
      </c>
      <c r="C21" s="18" t="s">
        <v>17</v>
      </c>
      <c r="D21" s="17" t="s">
        <v>158</v>
      </c>
      <c r="E21" s="17">
        <v>122</v>
      </c>
      <c r="F21" s="24">
        <f>134.076</f>
        <v>134.07599999999999</v>
      </c>
      <c r="G21" s="123"/>
    </row>
    <row r="22" spans="1:8" ht="20.399999999999999" x14ac:dyDescent="0.3">
      <c r="A22" s="13" t="s">
        <v>24</v>
      </c>
      <c r="B22" s="14" t="s">
        <v>12</v>
      </c>
      <c r="C22" s="15" t="s">
        <v>25</v>
      </c>
      <c r="D22" s="14"/>
      <c r="E22" s="14"/>
      <c r="F22" s="19">
        <f>F23+F28</f>
        <v>3094.0479999999998</v>
      </c>
      <c r="G22" s="123"/>
    </row>
    <row r="23" spans="1:8" x14ac:dyDescent="0.3">
      <c r="A23" s="25" t="s">
        <v>26</v>
      </c>
      <c r="B23" s="17" t="s">
        <v>12</v>
      </c>
      <c r="C23" s="18" t="s">
        <v>25</v>
      </c>
      <c r="D23" s="17" t="s">
        <v>27</v>
      </c>
      <c r="E23" s="17" t="s">
        <v>15</v>
      </c>
      <c r="F23" s="21">
        <f>F24</f>
        <v>919.36599999999999</v>
      </c>
      <c r="G23" s="123"/>
    </row>
    <row r="24" spans="1:8" ht="30.6" x14ac:dyDescent="0.3">
      <c r="A24" s="27" t="s">
        <v>20</v>
      </c>
      <c r="B24" s="17" t="s">
        <v>12</v>
      </c>
      <c r="C24" s="18" t="s">
        <v>25</v>
      </c>
      <c r="D24" s="17" t="s">
        <v>28</v>
      </c>
      <c r="E24" s="17" t="s">
        <v>29</v>
      </c>
      <c r="F24" s="21">
        <f>F25</f>
        <v>919.36599999999999</v>
      </c>
      <c r="G24" s="123"/>
      <c r="H24" s="122"/>
    </row>
    <row r="25" spans="1:8" x14ac:dyDescent="0.3">
      <c r="A25" s="27" t="s">
        <v>21</v>
      </c>
      <c r="B25" s="17" t="s">
        <v>12</v>
      </c>
      <c r="C25" s="18" t="s">
        <v>25</v>
      </c>
      <c r="D25" s="17" t="s">
        <v>28</v>
      </c>
      <c r="E25" s="17" t="s">
        <v>30</v>
      </c>
      <c r="F25" s="21">
        <f>F26+F27</f>
        <v>919.36599999999999</v>
      </c>
      <c r="G25" s="123"/>
    </row>
    <row r="26" spans="1:8" x14ac:dyDescent="0.3">
      <c r="A26" s="28" t="s">
        <v>31</v>
      </c>
      <c r="B26" s="17" t="s">
        <v>12</v>
      </c>
      <c r="C26" s="18" t="s">
        <v>25</v>
      </c>
      <c r="D26" s="17" t="s">
        <v>28</v>
      </c>
      <c r="E26" s="17" t="s">
        <v>32</v>
      </c>
      <c r="F26" s="21">
        <f>701.574</f>
        <v>701.57399999999996</v>
      </c>
      <c r="G26" s="123"/>
    </row>
    <row r="27" spans="1:8" ht="21.6" x14ac:dyDescent="0.3">
      <c r="A27" s="28" t="s">
        <v>33</v>
      </c>
      <c r="B27" s="17" t="s">
        <v>12</v>
      </c>
      <c r="C27" s="18" t="s">
        <v>25</v>
      </c>
      <c r="D27" s="17" t="s">
        <v>28</v>
      </c>
      <c r="E27" s="17">
        <v>129</v>
      </c>
      <c r="F27" s="21">
        <f>217.792</f>
        <v>217.792</v>
      </c>
      <c r="G27" s="123"/>
    </row>
    <row r="28" spans="1:8" x14ac:dyDescent="0.3">
      <c r="A28" s="13" t="s">
        <v>34</v>
      </c>
      <c r="B28" s="14" t="s">
        <v>12</v>
      </c>
      <c r="C28" s="15" t="s">
        <v>25</v>
      </c>
      <c r="D28" s="14" t="s">
        <v>35</v>
      </c>
      <c r="E28" s="14" t="s">
        <v>15</v>
      </c>
      <c r="F28" s="19">
        <f>F29+F33+F37</f>
        <v>2174.6819999999998</v>
      </c>
      <c r="G28" s="123"/>
    </row>
    <row r="29" spans="1:8" ht="30.6" x14ac:dyDescent="0.3">
      <c r="A29" s="27" t="s">
        <v>20</v>
      </c>
      <c r="B29" s="17" t="s">
        <v>12</v>
      </c>
      <c r="C29" s="18" t="s">
        <v>25</v>
      </c>
      <c r="D29" s="17" t="s">
        <v>36</v>
      </c>
      <c r="E29" s="17" t="s">
        <v>29</v>
      </c>
      <c r="F29" s="21">
        <f>F30</f>
        <v>1982.634</v>
      </c>
      <c r="G29" s="154"/>
    </row>
    <row r="30" spans="1:8" x14ac:dyDescent="0.3">
      <c r="A30" s="27" t="s">
        <v>21</v>
      </c>
      <c r="B30" s="17" t="s">
        <v>12</v>
      </c>
      <c r="C30" s="18" t="s">
        <v>25</v>
      </c>
      <c r="D30" s="17" t="s">
        <v>36</v>
      </c>
      <c r="E30" s="17" t="s">
        <v>30</v>
      </c>
      <c r="F30" s="21">
        <f>F31+F32</f>
        <v>1982.634</v>
      </c>
      <c r="G30" s="123"/>
    </row>
    <row r="31" spans="1:8" x14ac:dyDescent="0.3">
      <c r="A31" s="28" t="s">
        <v>31</v>
      </c>
      <c r="B31" s="17" t="s">
        <v>12</v>
      </c>
      <c r="C31" s="18" t="s">
        <v>25</v>
      </c>
      <c r="D31" s="17" t="s">
        <v>36</v>
      </c>
      <c r="E31" s="17" t="s">
        <v>32</v>
      </c>
      <c r="F31" s="21">
        <v>1522.76</v>
      </c>
      <c r="G31" s="123"/>
    </row>
    <row r="32" spans="1:8" ht="21.6" x14ac:dyDescent="0.3">
      <c r="A32" s="28" t="s">
        <v>33</v>
      </c>
      <c r="B32" s="17" t="s">
        <v>12</v>
      </c>
      <c r="C32" s="18" t="s">
        <v>25</v>
      </c>
      <c r="D32" s="17" t="s">
        <v>36</v>
      </c>
      <c r="E32" s="17">
        <v>129</v>
      </c>
      <c r="F32" s="21">
        <f>459.874</f>
        <v>459.87400000000002</v>
      </c>
      <c r="G32" s="123"/>
    </row>
    <row r="33" spans="1:7" x14ac:dyDescent="0.3">
      <c r="A33" s="27" t="s">
        <v>37</v>
      </c>
      <c r="B33" s="17" t="s">
        <v>12</v>
      </c>
      <c r="C33" s="18" t="s">
        <v>25</v>
      </c>
      <c r="D33" s="17" t="s">
        <v>38</v>
      </c>
      <c r="E33" s="17" t="s">
        <v>39</v>
      </c>
      <c r="F33" s="21">
        <f>F36+F35</f>
        <v>180.798</v>
      </c>
      <c r="G33" s="123"/>
    </row>
    <row r="34" spans="1:7" x14ac:dyDescent="0.3">
      <c r="A34" s="29" t="s">
        <v>40</v>
      </c>
      <c r="B34" s="17" t="s">
        <v>12</v>
      </c>
      <c r="C34" s="18" t="s">
        <v>25</v>
      </c>
      <c r="D34" s="17" t="s">
        <v>38</v>
      </c>
      <c r="E34" s="17" t="s">
        <v>41</v>
      </c>
      <c r="F34" s="21">
        <f>F36+F35</f>
        <v>180.798</v>
      </c>
      <c r="G34" s="123"/>
    </row>
    <row r="35" spans="1:7" x14ac:dyDescent="0.3">
      <c r="A35" s="30" t="s">
        <v>42</v>
      </c>
      <c r="B35" s="17" t="s">
        <v>12</v>
      </c>
      <c r="C35" s="18" t="s">
        <v>25</v>
      </c>
      <c r="D35" s="17" t="s">
        <v>38</v>
      </c>
      <c r="E35" s="17">
        <v>242</v>
      </c>
      <c r="F35" s="21">
        <v>31</v>
      </c>
      <c r="G35" s="123"/>
    </row>
    <row r="36" spans="1:7" ht="21.6" x14ac:dyDescent="0.3">
      <c r="A36" s="30" t="s">
        <v>43</v>
      </c>
      <c r="B36" s="17" t="s">
        <v>12</v>
      </c>
      <c r="C36" s="18" t="s">
        <v>25</v>
      </c>
      <c r="D36" s="17" t="s">
        <v>38</v>
      </c>
      <c r="E36" s="17" t="s">
        <v>44</v>
      </c>
      <c r="F36" s="21">
        <f>149.798</f>
        <v>149.798</v>
      </c>
      <c r="G36" s="123"/>
    </row>
    <row r="37" spans="1:7" x14ac:dyDescent="0.3">
      <c r="A37" s="27" t="s">
        <v>45</v>
      </c>
      <c r="B37" s="17" t="s">
        <v>12</v>
      </c>
      <c r="C37" s="18" t="s">
        <v>25</v>
      </c>
      <c r="D37" s="17" t="s">
        <v>38</v>
      </c>
      <c r="E37" s="17" t="s">
        <v>46</v>
      </c>
      <c r="F37" s="21">
        <f>F38</f>
        <v>11.25</v>
      </c>
      <c r="G37" s="123"/>
    </row>
    <row r="38" spans="1:7" x14ac:dyDescent="0.3">
      <c r="A38" s="30" t="s">
        <v>47</v>
      </c>
      <c r="B38" s="17" t="s">
        <v>12</v>
      </c>
      <c r="C38" s="18" t="s">
        <v>25</v>
      </c>
      <c r="D38" s="17" t="s">
        <v>38</v>
      </c>
      <c r="E38" s="17" t="s">
        <v>48</v>
      </c>
      <c r="F38" s="21">
        <f>F39+F40+F41</f>
        <v>11.25</v>
      </c>
      <c r="G38" s="123"/>
    </row>
    <row r="39" spans="1:7" x14ac:dyDescent="0.3">
      <c r="A39" s="27" t="s">
        <v>49</v>
      </c>
      <c r="B39" s="17" t="s">
        <v>12</v>
      </c>
      <c r="C39" s="18" t="s">
        <v>25</v>
      </c>
      <c r="D39" s="17" t="s">
        <v>38</v>
      </c>
      <c r="E39" s="17" t="s">
        <v>50</v>
      </c>
      <c r="F39" s="21">
        <v>2</v>
      </c>
      <c r="G39" s="123"/>
    </row>
    <row r="40" spans="1:7" x14ac:dyDescent="0.3">
      <c r="A40" s="30" t="s">
        <v>51</v>
      </c>
      <c r="B40" s="17" t="s">
        <v>12</v>
      </c>
      <c r="C40" s="18" t="s">
        <v>25</v>
      </c>
      <c r="D40" s="17" t="s">
        <v>38</v>
      </c>
      <c r="E40" s="17">
        <v>852</v>
      </c>
      <c r="F40" s="21">
        <v>1</v>
      </c>
      <c r="G40" s="123"/>
    </row>
    <row r="41" spans="1:7" x14ac:dyDescent="0.3">
      <c r="A41" s="30" t="s">
        <v>97</v>
      </c>
      <c r="B41" s="17" t="s">
        <v>12</v>
      </c>
      <c r="C41" s="18" t="s">
        <v>25</v>
      </c>
      <c r="D41" s="17" t="s">
        <v>22</v>
      </c>
      <c r="E41" s="17">
        <v>853</v>
      </c>
      <c r="F41" s="21">
        <f>8.25</f>
        <v>8.25</v>
      </c>
      <c r="G41" s="123"/>
    </row>
    <row r="42" spans="1:7" hidden="1" x14ac:dyDescent="0.3">
      <c r="A42" s="59" t="s">
        <v>193</v>
      </c>
      <c r="B42" s="54" t="s">
        <v>12</v>
      </c>
      <c r="C42" s="54" t="s">
        <v>194</v>
      </c>
      <c r="D42" s="11"/>
      <c r="E42" s="55"/>
      <c r="F42" s="56">
        <f>F43</f>
        <v>0</v>
      </c>
      <c r="G42" s="123"/>
    </row>
    <row r="43" spans="1:7" hidden="1" x14ac:dyDescent="0.3">
      <c r="A43" s="57" t="s">
        <v>57</v>
      </c>
      <c r="B43" s="54" t="s">
        <v>12</v>
      </c>
      <c r="C43" s="54" t="s">
        <v>194</v>
      </c>
      <c r="D43" s="54" t="s">
        <v>195</v>
      </c>
      <c r="E43" s="55">
        <v>200</v>
      </c>
      <c r="F43" s="58">
        <f>F44</f>
        <v>0</v>
      </c>
      <c r="G43" s="123"/>
    </row>
    <row r="44" spans="1:7" hidden="1" x14ac:dyDescent="0.3">
      <c r="A44" s="57" t="s">
        <v>75</v>
      </c>
      <c r="B44" s="54" t="s">
        <v>12</v>
      </c>
      <c r="C44" s="54" t="s">
        <v>194</v>
      </c>
      <c r="D44" s="54" t="s">
        <v>195</v>
      </c>
      <c r="E44" s="55">
        <v>240</v>
      </c>
      <c r="F44" s="58">
        <f>F45</f>
        <v>0</v>
      </c>
      <c r="G44" s="123"/>
    </row>
    <row r="45" spans="1:7" ht="20.399999999999999" hidden="1" x14ac:dyDescent="0.3">
      <c r="A45" s="57" t="s">
        <v>76</v>
      </c>
      <c r="B45" s="54" t="s">
        <v>12</v>
      </c>
      <c r="C45" s="54" t="s">
        <v>194</v>
      </c>
      <c r="D45" s="54" t="s">
        <v>195</v>
      </c>
      <c r="E45" s="55">
        <v>244</v>
      </c>
      <c r="F45" s="60"/>
      <c r="G45" s="123"/>
    </row>
    <row r="46" spans="1:7" x14ac:dyDescent="0.3">
      <c r="A46" s="31" t="s">
        <v>52</v>
      </c>
      <c r="B46" s="17" t="s">
        <v>12</v>
      </c>
      <c r="C46" s="15" t="s">
        <v>53</v>
      </c>
      <c r="D46" s="14"/>
      <c r="E46" s="14"/>
      <c r="F46" s="19">
        <v>1</v>
      </c>
      <c r="G46" s="123"/>
    </row>
    <row r="47" spans="1:7" x14ac:dyDescent="0.3">
      <c r="A47" s="29" t="s">
        <v>54</v>
      </c>
      <c r="B47" s="17" t="s">
        <v>12</v>
      </c>
      <c r="C47" s="18" t="s">
        <v>53</v>
      </c>
      <c r="D47" s="32" t="s">
        <v>55</v>
      </c>
      <c r="E47" s="17"/>
      <c r="F47" s="21">
        <v>1</v>
      </c>
      <c r="G47" s="123"/>
    </row>
    <row r="48" spans="1:7" x14ac:dyDescent="0.3">
      <c r="A48" s="33" t="s">
        <v>56</v>
      </c>
      <c r="B48" s="17" t="s">
        <v>12</v>
      </c>
      <c r="C48" s="18" t="s">
        <v>53</v>
      </c>
      <c r="D48" s="34" t="s">
        <v>55</v>
      </c>
      <c r="E48" s="17"/>
      <c r="F48" s="21">
        <v>1</v>
      </c>
      <c r="G48" s="123"/>
    </row>
    <row r="49" spans="1:7" x14ac:dyDescent="0.3">
      <c r="A49" s="33" t="s">
        <v>57</v>
      </c>
      <c r="B49" s="17" t="s">
        <v>12</v>
      </c>
      <c r="C49" s="35" t="s">
        <v>53</v>
      </c>
      <c r="D49" s="34" t="s">
        <v>55</v>
      </c>
      <c r="E49" s="36">
        <v>200</v>
      </c>
      <c r="F49" s="40">
        <v>1</v>
      </c>
      <c r="G49" s="123"/>
    </row>
    <row r="50" spans="1:7" x14ac:dyDescent="0.3">
      <c r="A50" s="37" t="s">
        <v>40</v>
      </c>
      <c r="B50" s="17" t="s">
        <v>12</v>
      </c>
      <c r="C50" s="38" t="s">
        <v>53</v>
      </c>
      <c r="D50" s="34" t="s">
        <v>55</v>
      </c>
      <c r="E50" s="39">
        <v>240</v>
      </c>
      <c r="F50" s="42">
        <v>1</v>
      </c>
      <c r="G50" s="123"/>
    </row>
    <row r="51" spans="1:7" ht="20.399999999999999" x14ac:dyDescent="0.3">
      <c r="A51" s="41" t="s">
        <v>43</v>
      </c>
      <c r="B51" s="17" t="s">
        <v>12</v>
      </c>
      <c r="C51" s="38" t="s">
        <v>53</v>
      </c>
      <c r="D51" s="34" t="s">
        <v>55</v>
      </c>
      <c r="E51" s="39">
        <v>244</v>
      </c>
      <c r="F51" s="42">
        <v>1</v>
      </c>
      <c r="G51" s="123"/>
    </row>
    <row r="52" spans="1:7" x14ac:dyDescent="0.3">
      <c r="A52" s="43" t="s">
        <v>58</v>
      </c>
      <c r="B52" s="35" t="s">
        <v>59</v>
      </c>
      <c r="C52" s="35"/>
      <c r="D52" s="32"/>
      <c r="E52" s="36"/>
      <c r="F52" s="40">
        <f>F53</f>
        <v>170.89400000000001</v>
      </c>
      <c r="G52" s="123"/>
    </row>
    <row r="53" spans="1:7" x14ac:dyDescent="0.3">
      <c r="A53" s="43" t="s">
        <v>60</v>
      </c>
      <c r="B53" s="35" t="s">
        <v>59</v>
      </c>
      <c r="C53" s="35" t="s">
        <v>17</v>
      </c>
      <c r="D53" s="44"/>
      <c r="E53" s="35"/>
      <c r="F53" s="40">
        <f>F54</f>
        <v>170.89400000000001</v>
      </c>
      <c r="G53" s="123"/>
    </row>
    <row r="54" spans="1:7" x14ac:dyDescent="0.3">
      <c r="A54" s="43" t="s">
        <v>61</v>
      </c>
      <c r="B54" s="35" t="s">
        <v>59</v>
      </c>
      <c r="C54" s="35" t="s">
        <v>17</v>
      </c>
      <c r="D54" s="45" t="s">
        <v>62</v>
      </c>
      <c r="E54" s="36"/>
      <c r="F54" s="40">
        <f>F55+F61</f>
        <v>170.89400000000001</v>
      </c>
      <c r="G54" s="123"/>
    </row>
    <row r="55" spans="1:7" ht="20.399999999999999" x14ac:dyDescent="0.3">
      <c r="A55" s="46" t="s">
        <v>63</v>
      </c>
      <c r="B55" s="38" t="s">
        <v>59</v>
      </c>
      <c r="C55" s="38" t="s">
        <v>17</v>
      </c>
      <c r="D55" s="47" t="s">
        <v>64</v>
      </c>
      <c r="E55" s="39"/>
      <c r="F55" s="42">
        <f>F56</f>
        <v>121.294</v>
      </c>
      <c r="G55" s="123"/>
    </row>
    <row r="56" spans="1:7" ht="30.6" x14ac:dyDescent="0.3">
      <c r="A56" s="41" t="s">
        <v>20</v>
      </c>
      <c r="B56" s="38" t="s">
        <v>59</v>
      </c>
      <c r="C56" s="38" t="s">
        <v>17</v>
      </c>
      <c r="D56" s="47" t="s">
        <v>64</v>
      </c>
      <c r="E56" s="39" t="s">
        <v>29</v>
      </c>
      <c r="F56" s="42">
        <f>F57</f>
        <v>121.294</v>
      </c>
      <c r="G56" s="123"/>
    </row>
    <row r="57" spans="1:7" x14ac:dyDescent="0.3">
      <c r="A57" s="41" t="s">
        <v>65</v>
      </c>
      <c r="B57" s="38" t="s">
        <v>59</v>
      </c>
      <c r="C57" s="38" t="s">
        <v>17</v>
      </c>
      <c r="D57" s="47" t="s">
        <v>64</v>
      </c>
      <c r="E57" s="39">
        <v>110</v>
      </c>
      <c r="F57" s="42">
        <f>F58+F60</f>
        <v>121.294</v>
      </c>
      <c r="G57" s="123"/>
    </row>
    <row r="58" spans="1:7" x14ac:dyDescent="0.3">
      <c r="A58" s="48" t="s">
        <v>66</v>
      </c>
      <c r="B58" s="38" t="s">
        <v>59</v>
      </c>
      <c r="C58" s="38" t="s">
        <v>17</v>
      </c>
      <c r="D58" s="47" t="s">
        <v>64</v>
      </c>
      <c r="E58" s="39">
        <v>111</v>
      </c>
      <c r="F58" s="42">
        <f>93.16</f>
        <v>93.16</v>
      </c>
      <c r="G58" s="123"/>
    </row>
    <row r="59" spans="1:7" x14ac:dyDescent="0.3">
      <c r="A59" s="49" t="s">
        <v>67</v>
      </c>
      <c r="B59" s="38" t="s">
        <v>59</v>
      </c>
      <c r="C59" s="38" t="s">
        <v>17</v>
      </c>
      <c r="D59" s="47" t="s">
        <v>64</v>
      </c>
      <c r="E59" s="39">
        <v>112</v>
      </c>
      <c r="F59" s="42"/>
      <c r="G59" s="123"/>
    </row>
    <row r="60" spans="1:7" ht="21.6" x14ac:dyDescent="0.3">
      <c r="A60" s="50" t="s">
        <v>68</v>
      </c>
      <c r="B60" s="38" t="s">
        <v>59</v>
      </c>
      <c r="C60" s="38" t="s">
        <v>17</v>
      </c>
      <c r="D60" s="47" t="s">
        <v>64</v>
      </c>
      <c r="E60" s="39">
        <v>119</v>
      </c>
      <c r="F60" s="42">
        <v>28.134</v>
      </c>
      <c r="G60" s="123"/>
    </row>
    <row r="61" spans="1:7" x14ac:dyDescent="0.3">
      <c r="A61" s="41" t="s">
        <v>37</v>
      </c>
      <c r="B61" s="47" t="s">
        <v>59</v>
      </c>
      <c r="C61" s="47" t="s">
        <v>17</v>
      </c>
      <c r="D61" s="47" t="s">
        <v>64</v>
      </c>
      <c r="E61" s="39">
        <v>200</v>
      </c>
      <c r="F61" s="42">
        <f>F63</f>
        <v>49.6</v>
      </c>
      <c r="G61" s="123"/>
    </row>
    <row r="62" spans="1:7" x14ac:dyDescent="0.3">
      <c r="A62" s="51" t="s">
        <v>40</v>
      </c>
      <c r="B62" s="47" t="s">
        <v>59</v>
      </c>
      <c r="C62" s="47" t="s">
        <v>17</v>
      </c>
      <c r="D62" s="47" t="s">
        <v>64</v>
      </c>
      <c r="E62" s="34" t="s">
        <v>41</v>
      </c>
      <c r="F62" s="52">
        <f>F63</f>
        <v>49.6</v>
      </c>
      <c r="G62" s="123"/>
    </row>
    <row r="63" spans="1:7" ht="21.6" x14ac:dyDescent="0.3">
      <c r="A63" s="49" t="s">
        <v>43</v>
      </c>
      <c r="B63" s="38" t="s">
        <v>59</v>
      </c>
      <c r="C63" s="38" t="s">
        <v>17</v>
      </c>
      <c r="D63" s="47" t="s">
        <v>64</v>
      </c>
      <c r="E63" s="39" t="s">
        <v>44</v>
      </c>
      <c r="F63" s="42">
        <v>49.6</v>
      </c>
      <c r="G63" s="123"/>
    </row>
    <row r="64" spans="1:7" ht="21.6" x14ac:dyDescent="0.3">
      <c r="A64" s="147" t="s">
        <v>196</v>
      </c>
      <c r="B64" s="35" t="s">
        <v>59</v>
      </c>
      <c r="C64" s="35" t="s">
        <v>197</v>
      </c>
      <c r="D64" s="44"/>
      <c r="E64" s="36"/>
      <c r="F64" s="56">
        <f>F65</f>
        <v>3</v>
      </c>
      <c r="G64" s="123"/>
    </row>
    <row r="65" spans="1:7" ht="21.6" x14ac:dyDescent="0.3">
      <c r="A65" s="147" t="s">
        <v>198</v>
      </c>
      <c r="B65" s="38" t="s">
        <v>17</v>
      </c>
      <c r="C65" s="38" t="s">
        <v>197</v>
      </c>
      <c r="D65" s="44" t="s">
        <v>199</v>
      </c>
      <c r="E65" s="39"/>
      <c r="F65" s="58">
        <f>F66</f>
        <v>3</v>
      </c>
      <c r="G65" s="123"/>
    </row>
    <row r="66" spans="1:7" x14ac:dyDescent="0.3">
      <c r="A66" s="57" t="s">
        <v>57</v>
      </c>
      <c r="B66" s="38" t="s">
        <v>17</v>
      </c>
      <c r="C66" s="38" t="s">
        <v>197</v>
      </c>
      <c r="D66" s="47" t="s">
        <v>199</v>
      </c>
      <c r="E66" s="39">
        <v>200</v>
      </c>
      <c r="F66" s="58">
        <f>F67</f>
        <v>3</v>
      </c>
      <c r="G66" s="123"/>
    </row>
    <row r="67" spans="1:7" x14ac:dyDescent="0.3">
      <c r="A67" s="57" t="s">
        <v>75</v>
      </c>
      <c r="B67" s="38" t="s">
        <v>17</v>
      </c>
      <c r="C67" s="38" t="s">
        <v>197</v>
      </c>
      <c r="D67" s="47" t="s">
        <v>199</v>
      </c>
      <c r="E67" s="39">
        <v>240</v>
      </c>
      <c r="F67" s="58">
        <f>F68</f>
        <v>3</v>
      </c>
      <c r="G67" s="123"/>
    </row>
    <row r="68" spans="1:7" ht="20.399999999999999" x14ac:dyDescent="0.3">
      <c r="A68" s="57" t="s">
        <v>76</v>
      </c>
      <c r="B68" s="38" t="s">
        <v>17</v>
      </c>
      <c r="C68" s="38" t="s">
        <v>197</v>
      </c>
      <c r="D68" s="47" t="s">
        <v>199</v>
      </c>
      <c r="E68" s="39">
        <v>244</v>
      </c>
      <c r="F68" s="58">
        <v>3</v>
      </c>
      <c r="G68" s="123"/>
    </row>
    <row r="69" spans="1:7" x14ac:dyDescent="0.3">
      <c r="A69" s="5" t="s">
        <v>200</v>
      </c>
      <c r="B69" s="35" t="s">
        <v>59</v>
      </c>
      <c r="C69" s="35" t="s">
        <v>197</v>
      </c>
      <c r="D69" s="44" t="s">
        <v>201</v>
      </c>
      <c r="E69" s="36"/>
      <c r="F69" s="56">
        <f>F70</f>
        <v>6</v>
      </c>
      <c r="G69" s="123"/>
    </row>
    <row r="70" spans="1:7" x14ac:dyDescent="0.3">
      <c r="A70" s="57" t="s">
        <v>57</v>
      </c>
      <c r="B70" s="38" t="s">
        <v>17</v>
      </c>
      <c r="C70" s="38" t="s">
        <v>197</v>
      </c>
      <c r="D70" s="47" t="s">
        <v>201</v>
      </c>
      <c r="E70" s="39">
        <v>200</v>
      </c>
      <c r="F70" s="58">
        <f>F71</f>
        <v>6</v>
      </c>
      <c r="G70" s="123"/>
    </row>
    <row r="71" spans="1:7" x14ac:dyDescent="0.3">
      <c r="A71" s="57" t="s">
        <v>75</v>
      </c>
      <c r="B71" s="38" t="s">
        <v>17</v>
      </c>
      <c r="C71" s="38" t="s">
        <v>197</v>
      </c>
      <c r="D71" s="47" t="s">
        <v>201</v>
      </c>
      <c r="E71" s="39">
        <v>240</v>
      </c>
      <c r="F71" s="58">
        <f>F72</f>
        <v>6</v>
      </c>
      <c r="G71" s="123"/>
    </row>
    <row r="72" spans="1:7" ht="20.399999999999999" x14ac:dyDescent="0.3">
      <c r="A72" s="57" t="s">
        <v>76</v>
      </c>
      <c r="B72" s="38" t="s">
        <v>17</v>
      </c>
      <c r="C72" s="38" t="s">
        <v>197</v>
      </c>
      <c r="D72" s="47" t="s">
        <v>201</v>
      </c>
      <c r="E72" s="39">
        <v>244</v>
      </c>
      <c r="F72" s="58">
        <v>6</v>
      </c>
      <c r="G72" s="123"/>
    </row>
    <row r="73" spans="1:7" x14ac:dyDescent="0.3">
      <c r="A73" s="53" t="s">
        <v>69</v>
      </c>
      <c r="B73" s="11" t="s">
        <v>70</v>
      </c>
      <c r="C73" s="54"/>
      <c r="D73" s="55"/>
      <c r="E73" s="55"/>
      <c r="F73" s="56">
        <f>F74+F87</f>
        <v>34</v>
      </c>
      <c r="G73" s="123"/>
    </row>
    <row r="74" spans="1:7" x14ac:dyDescent="0.3">
      <c r="A74" s="53" t="s">
        <v>71</v>
      </c>
      <c r="B74" s="11" t="s">
        <v>70</v>
      </c>
      <c r="C74" s="11" t="s">
        <v>17</v>
      </c>
      <c r="D74" s="10" t="s">
        <v>72</v>
      </c>
      <c r="E74" s="55"/>
      <c r="F74" s="56">
        <f>F78+F82+F86</f>
        <v>14</v>
      </c>
      <c r="G74" s="123"/>
    </row>
    <row r="75" spans="1:7" ht="20.399999999999999" hidden="1" x14ac:dyDescent="0.3">
      <c r="A75" s="5" t="s">
        <v>73</v>
      </c>
      <c r="B75" s="54" t="s">
        <v>70</v>
      </c>
      <c r="C75" s="54" t="s">
        <v>17</v>
      </c>
      <c r="D75" s="55" t="s">
        <v>74</v>
      </c>
      <c r="E75" s="55"/>
      <c r="F75" s="58">
        <f>F76</f>
        <v>0</v>
      </c>
      <c r="G75" s="123"/>
    </row>
    <row r="76" spans="1:7" hidden="1" x14ac:dyDescent="0.3">
      <c r="A76" s="57" t="s">
        <v>57</v>
      </c>
      <c r="B76" s="54" t="s">
        <v>70</v>
      </c>
      <c r="C76" s="54" t="s">
        <v>17</v>
      </c>
      <c r="D76" s="55" t="s">
        <v>74</v>
      </c>
      <c r="E76" s="55" t="s">
        <v>39</v>
      </c>
      <c r="F76" s="58">
        <f>F77</f>
        <v>0</v>
      </c>
      <c r="G76" s="123"/>
    </row>
    <row r="77" spans="1:7" hidden="1" x14ac:dyDescent="0.3">
      <c r="A77" s="57" t="s">
        <v>75</v>
      </c>
      <c r="B77" s="54" t="s">
        <v>70</v>
      </c>
      <c r="C77" s="54" t="s">
        <v>17</v>
      </c>
      <c r="D77" s="55" t="s">
        <v>74</v>
      </c>
      <c r="E77" s="55" t="s">
        <v>41</v>
      </c>
      <c r="F77" s="58">
        <f>F78</f>
        <v>0</v>
      </c>
      <c r="G77" s="123"/>
    </row>
    <row r="78" spans="1:7" ht="20.399999999999999" hidden="1" x14ac:dyDescent="0.3">
      <c r="A78" s="57" t="s">
        <v>76</v>
      </c>
      <c r="B78" s="54" t="s">
        <v>70</v>
      </c>
      <c r="C78" s="54" t="s">
        <v>17</v>
      </c>
      <c r="D78" s="55" t="s">
        <v>74</v>
      </c>
      <c r="E78" s="55" t="s">
        <v>44</v>
      </c>
      <c r="F78" s="140"/>
      <c r="G78" s="123"/>
    </row>
    <row r="79" spans="1:7" x14ac:dyDescent="0.3">
      <c r="A79" s="59" t="s">
        <v>77</v>
      </c>
      <c r="B79" s="54" t="s">
        <v>70</v>
      </c>
      <c r="C79" s="54" t="s">
        <v>17</v>
      </c>
      <c r="D79" s="11" t="s">
        <v>78</v>
      </c>
      <c r="E79" s="55"/>
      <c r="F79" s="58">
        <f>F80</f>
        <v>11</v>
      </c>
      <c r="G79" s="123"/>
    </row>
    <row r="80" spans="1:7" x14ac:dyDescent="0.3">
      <c r="A80" s="57" t="s">
        <v>57</v>
      </c>
      <c r="B80" s="54" t="s">
        <v>70</v>
      </c>
      <c r="C80" s="54" t="s">
        <v>17</v>
      </c>
      <c r="D80" s="54" t="s">
        <v>78</v>
      </c>
      <c r="E80" s="55">
        <v>200</v>
      </c>
      <c r="F80" s="58">
        <f>F81</f>
        <v>11</v>
      </c>
      <c r="G80" s="123"/>
    </row>
    <row r="81" spans="1:7" x14ac:dyDescent="0.3">
      <c r="A81" s="57" t="s">
        <v>75</v>
      </c>
      <c r="B81" s="54" t="s">
        <v>70</v>
      </c>
      <c r="C81" s="54" t="s">
        <v>17</v>
      </c>
      <c r="D81" s="54" t="s">
        <v>78</v>
      </c>
      <c r="E81" s="55">
        <v>240</v>
      </c>
      <c r="F81" s="58">
        <f>F82</f>
        <v>11</v>
      </c>
      <c r="G81" s="123"/>
    </row>
    <row r="82" spans="1:7" ht="20.399999999999999" x14ac:dyDescent="0.3">
      <c r="A82" s="57" t="s">
        <v>76</v>
      </c>
      <c r="B82" s="54" t="s">
        <v>70</v>
      </c>
      <c r="C82" s="54" t="s">
        <v>17</v>
      </c>
      <c r="D82" s="54" t="s">
        <v>78</v>
      </c>
      <c r="E82" s="55">
        <v>244</v>
      </c>
      <c r="F82" s="62">
        <v>11</v>
      </c>
      <c r="G82" s="123"/>
    </row>
    <row r="83" spans="1:7" x14ac:dyDescent="0.3">
      <c r="A83" s="59" t="s">
        <v>77</v>
      </c>
      <c r="B83" s="54" t="s">
        <v>70</v>
      </c>
      <c r="C83" s="54" t="s">
        <v>17</v>
      </c>
      <c r="D83" s="11" t="s">
        <v>78</v>
      </c>
      <c r="E83" s="55"/>
      <c r="F83" s="58">
        <f>F84</f>
        <v>3</v>
      </c>
      <c r="G83" s="123"/>
    </row>
    <row r="84" spans="1:7" x14ac:dyDescent="0.3">
      <c r="A84" s="57" t="s">
        <v>57</v>
      </c>
      <c r="B84" s="54" t="s">
        <v>70</v>
      </c>
      <c r="C84" s="54" t="s">
        <v>17</v>
      </c>
      <c r="D84" s="54" t="s">
        <v>78</v>
      </c>
      <c r="E84" s="55">
        <v>200</v>
      </c>
      <c r="F84" s="58">
        <f>F85</f>
        <v>3</v>
      </c>
      <c r="G84" s="123"/>
    </row>
    <row r="85" spans="1:7" x14ac:dyDescent="0.3">
      <c r="A85" s="57" t="s">
        <v>75</v>
      </c>
      <c r="B85" s="54" t="s">
        <v>70</v>
      </c>
      <c r="C85" s="54" t="s">
        <v>17</v>
      </c>
      <c r="D85" s="54" t="s">
        <v>78</v>
      </c>
      <c r="E85" s="55">
        <v>240</v>
      </c>
      <c r="F85" s="58">
        <f>F86</f>
        <v>3</v>
      </c>
      <c r="G85" s="123"/>
    </row>
    <row r="86" spans="1:7" ht="20.399999999999999" x14ac:dyDescent="0.3">
      <c r="A86" s="57" t="s">
        <v>76</v>
      </c>
      <c r="B86" s="54" t="s">
        <v>70</v>
      </c>
      <c r="C86" s="54" t="s">
        <v>17</v>
      </c>
      <c r="D86" s="54" t="s">
        <v>78</v>
      </c>
      <c r="E86" s="55">
        <v>244</v>
      </c>
      <c r="F86" s="60">
        <v>3</v>
      </c>
      <c r="G86" s="123"/>
    </row>
    <row r="87" spans="1:7" x14ac:dyDescent="0.3">
      <c r="A87" s="59" t="s">
        <v>79</v>
      </c>
      <c r="B87" s="54" t="s">
        <v>70</v>
      </c>
      <c r="C87" s="54" t="s">
        <v>17</v>
      </c>
      <c r="D87" s="11" t="s">
        <v>80</v>
      </c>
      <c r="E87" s="55"/>
      <c r="F87" s="8">
        <f>F88</f>
        <v>20</v>
      </c>
      <c r="G87" s="123"/>
    </row>
    <row r="88" spans="1:7" x14ac:dyDescent="0.3">
      <c r="A88" s="57" t="s">
        <v>57</v>
      </c>
      <c r="B88" s="54" t="s">
        <v>70</v>
      </c>
      <c r="C88" s="54" t="s">
        <v>17</v>
      </c>
      <c r="D88" s="54" t="s">
        <v>80</v>
      </c>
      <c r="E88" s="55">
        <v>200</v>
      </c>
      <c r="F88" s="60">
        <f>F89</f>
        <v>20</v>
      </c>
      <c r="G88" s="123"/>
    </row>
    <row r="89" spans="1:7" x14ac:dyDescent="0.3">
      <c r="A89" s="57" t="s">
        <v>75</v>
      </c>
      <c r="B89" s="54" t="s">
        <v>70</v>
      </c>
      <c r="C89" s="54" t="s">
        <v>17</v>
      </c>
      <c r="D89" s="54" t="s">
        <v>80</v>
      </c>
      <c r="E89" s="55">
        <v>240</v>
      </c>
      <c r="F89" s="60">
        <f>F90</f>
        <v>20</v>
      </c>
      <c r="G89" s="123"/>
    </row>
    <row r="90" spans="1:7" ht="20.399999999999999" x14ac:dyDescent="0.3">
      <c r="A90" s="57" t="s">
        <v>76</v>
      </c>
      <c r="B90" s="54" t="s">
        <v>70</v>
      </c>
      <c r="C90" s="54" t="s">
        <v>17</v>
      </c>
      <c r="D90" s="54" t="s">
        <v>80</v>
      </c>
      <c r="E90" s="55">
        <v>247</v>
      </c>
      <c r="F90" s="60">
        <v>20</v>
      </c>
      <c r="G90" s="123"/>
    </row>
    <row r="91" spans="1:7" x14ac:dyDescent="0.3">
      <c r="A91" s="9" t="s">
        <v>161</v>
      </c>
      <c r="B91" s="11" t="s">
        <v>159</v>
      </c>
      <c r="C91" s="11" t="s">
        <v>12</v>
      </c>
      <c r="D91" s="10"/>
      <c r="E91" s="10" t="s">
        <v>15</v>
      </c>
      <c r="F91" s="8">
        <f>F92</f>
        <v>21</v>
      </c>
      <c r="G91" s="123"/>
    </row>
    <row r="92" spans="1:7" x14ac:dyDescent="0.3">
      <c r="A92" s="133" t="s">
        <v>162</v>
      </c>
      <c r="B92" s="11" t="s">
        <v>159</v>
      </c>
      <c r="C92" s="11" t="s">
        <v>12</v>
      </c>
      <c r="D92" s="10" t="s">
        <v>81</v>
      </c>
      <c r="E92" s="10"/>
      <c r="F92" s="60">
        <f>F93</f>
        <v>21</v>
      </c>
      <c r="G92" s="123"/>
    </row>
    <row r="93" spans="1:7" x14ac:dyDescent="0.3">
      <c r="A93" s="27" t="s">
        <v>37</v>
      </c>
      <c r="B93" s="54" t="s">
        <v>159</v>
      </c>
      <c r="C93" s="54" t="s">
        <v>12</v>
      </c>
      <c r="D93" s="55" t="s">
        <v>81</v>
      </c>
      <c r="E93" s="55" t="s">
        <v>39</v>
      </c>
      <c r="F93" s="60">
        <f>F94</f>
        <v>21</v>
      </c>
      <c r="G93" s="123"/>
    </row>
    <row r="94" spans="1:7" x14ac:dyDescent="0.3">
      <c r="A94" s="61" t="s">
        <v>40</v>
      </c>
      <c r="B94" s="54" t="s">
        <v>159</v>
      </c>
      <c r="C94" s="54" t="s">
        <v>12</v>
      </c>
      <c r="D94" s="55" t="s">
        <v>81</v>
      </c>
      <c r="E94" s="55" t="s">
        <v>41</v>
      </c>
      <c r="F94" s="60">
        <v>21</v>
      </c>
      <c r="G94" s="123"/>
    </row>
    <row r="95" spans="1:7" ht="21.6" hidden="1" x14ac:dyDescent="0.3">
      <c r="A95" s="61" t="s">
        <v>43</v>
      </c>
      <c r="B95" s="54" t="s">
        <v>159</v>
      </c>
      <c r="C95" s="54" t="s">
        <v>12</v>
      </c>
      <c r="D95" s="55" t="s">
        <v>81</v>
      </c>
      <c r="E95" s="55" t="s">
        <v>44</v>
      </c>
      <c r="F95" s="62">
        <v>25</v>
      </c>
      <c r="G95" s="123"/>
    </row>
  </sheetData>
  <mergeCells count="17">
    <mergeCell ref="B6:F6"/>
    <mergeCell ref="B7:F7"/>
    <mergeCell ref="B8:F8"/>
    <mergeCell ref="A9:F9"/>
    <mergeCell ref="B13:B14"/>
    <mergeCell ref="C13:C14"/>
    <mergeCell ref="D13:D14"/>
    <mergeCell ref="E13:E14"/>
    <mergeCell ref="F13:F14"/>
    <mergeCell ref="A11:G11"/>
    <mergeCell ref="A10:G10"/>
    <mergeCell ref="A13:A14"/>
    <mergeCell ref="B1:F1"/>
    <mergeCell ref="B2:F2"/>
    <mergeCell ref="B3:F3"/>
    <mergeCell ref="B4:F4"/>
    <mergeCell ref="B5:F5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88"/>
  <sheetViews>
    <sheetView workbookViewId="0">
      <selection activeCell="J21" sqref="J21"/>
    </sheetView>
  </sheetViews>
  <sheetFormatPr defaultRowHeight="13.8" x14ac:dyDescent="0.3"/>
  <cols>
    <col min="1" max="1" width="58.88671875" customWidth="1"/>
    <col min="2" max="2" width="4.33203125" customWidth="1"/>
    <col min="3" max="3" width="3.44140625" customWidth="1"/>
    <col min="4" max="4" width="3.5546875" customWidth="1"/>
    <col min="5" max="5" width="11.33203125" customWidth="1"/>
    <col min="6" max="6" width="4.6640625" customWidth="1"/>
    <col min="7" max="7" width="7.33203125" customWidth="1"/>
    <col min="8" max="8" width="6.6640625" customWidth="1"/>
  </cols>
  <sheetData>
    <row r="1" spans="1:11" ht="12.75" customHeight="1" x14ac:dyDescent="0.3">
      <c r="A1" s="123"/>
      <c r="B1" s="123"/>
      <c r="C1" s="158" t="s">
        <v>93</v>
      </c>
      <c r="D1" s="158"/>
      <c r="E1" s="158"/>
      <c r="F1" s="158"/>
      <c r="G1" s="158"/>
      <c r="H1" s="158"/>
    </row>
    <row r="2" spans="1:11" x14ac:dyDescent="0.3">
      <c r="A2" s="123"/>
      <c r="B2" s="123"/>
      <c r="C2" s="158" t="s">
        <v>1</v>
      </c>
      <c r="D2" s="158"/>
      <c r="E2" s="158"/>
      <c r="F2" s="158"/>
      <c r="G2" s="158"/>
      <c r="H2" s="158"/>
    </row>
    <row r="3" spans="1:11" x14ac:dyDescent="0.3">
      <c r="A3" s="123"/>
      <c r="B3" s="123"/>
      <c r="C3" s="134" t="s">
        <v>174</v>
      </c>
      <c r="D3" s="134"/>
      <c r="E3" s="134"/>
      <c r="F3" s="134"/>
      <c r="G3" s="134"/>
      <c r="H3" s="125"/>
    </row>
    <row r="4" spans="1:11" x14ac:dyDescent="0.3">
      <c r="A4" s="123"/>
      <c r="B4" s="123"/>
      <c r="C4" s="134" t="s">
        <v>2</v>
      </c>
      <c r="D4" s="134"/>
      <c r="E4" s="134"/>
      <c r="F4" s="134"/>
      <c r="G4" s="134"/>
      <c r="H4" s="125"/>
    </row>
    <row r="5" spans="1:11" x14ac:dyDescent="0.3">
      <c r="A5" s="123"/>
      <c r="B5" s="123"/>
      <c r="C5" s="143" t="s">
        <v>250</v>
      </c>
      <c r="D5" s="134"/>
      <c r="E5" s="134"/>
      <c r="F5" s="134"/>
      <c r="G5" s="134"/>
      <c r="H5" s="125"/>
    </row>
    <row r="6" spans="1:11" x14ac:dyDescent="0.3">
      <c r="A6" s="123"/>
      <c r="B6" s="123"/>
      <c r="C6" s="158" t="s">
        <v>187</v>
      </c>
      <c r="D6" s="158"/>
      <c r="E6" s="158"/>
      <c r="F6" s="158"/>
      <c r="G6" s="158"/>
      <c r="H6" s="158"/>
    </row>
    <row r="7" spans="1:11" x14ac:dyDescent="0.3">
      <c r="A7" s="123"/>
      <c r="B7" s="123"/>
      <c r="C7" s="126" t="s">
        <v>175</v>
      </c>
      <c r="D7" s="126"/>
      <c r="E7" s="126"/>
      <c r="F7" s="126"/>
      <c r="G7" s="126"/>
      <c r="H7" s="125"/>
    </row>
    <row r="8" spans="1:11" x14ac:dyDescent="0.3">
      <c r="A8" s="123"/>
      <c r="B8" s="123"/>
      <c r="C8" s="158" t="s">
        <v>222</v>
      </c>
      <c r="D8" s="158"/>
      <c r="E8" s="158"/>
      <c r="F8" s="158"/>
      <c r="G8" s="158"/>
      <c r="H8" s="158"/>
    </row>
    <row r="9" spans="1:11" x14ac:dyDescent="0.3">
      <c r="A9" s="123"/>
      <c r="B9" s="137" t="s">
        <v>225</v>
      </c>
      <c r="C9" s="137"/>
      <c r="D9" s="137"/>
      <c r="E9" s="137"/>
      <c r="F9" s="137"/>
      <c r="G9" s="137"/>
      <c r="H9" s="137"/>
    </row>
    <row r="10" spans="1:11" x14ac:dyDescent="0.3">
      <c r="A10" s="171" t="s">
        <v>227</v>
      </c>
      <c r="B10" s="171"/>
      <c r="C10" s="171"/>
      <c r="D10" s="171"/>
      <c r="E10" s="171"/>
      <c r="F10" s="171"/>
      <c r="G10" s="171"/>
      <c r="H10" s="171"/>
    </row>
    <row r="11" spans="1:11" x14ac:dyDescent="0.3">
      <c r="A11" s="171"/>
      <c r="B11" s="171"/>
      <c r="C11" s="171"/>
      <c r="D11" s="171"/>
      <c r="E11" s="171"/>
      <c r="F11" s="171"/>
      <c r="G11" s="171"/>
      <c r="H11" s="123"/>
    </row>
    <row r="12" spans="1:11" x14ac:dyDescent="0.3">
      <c r="A12" s="123"/>
      <c r="B12" s="123"/>
      <c r="C12" s="127"/>
      <c r="D12" s="128"/>
      <c r="E12" s="127"/>
      <c r="F12" s="127"/>
      <c r="G12" s="135"/>
      <c r="H12" s="123"/>
    </row>
    <row r="13" spans="1:11" ht="12.75" customHeight="1" x14ac:dyDescent="0.3">
      <c r="A13" s="172" t="s">
        <v>5</v>
      </c>
      <c r="B13" s="174" t="s">
        <v>94</v>
      </c>
      <c r="C13" s="176" t="s">
        <v>6</v>
      </c>
      <c r="D13" s="166" t="s">
        <v>7</v>
      </c>
      <c r="E13" s="164" t="s">
        <v>8</v>
      </c>
      <c r="F13" s="164" t="s">
        <v>9</v>
      </c>
      <c r="G13" s="168" t="s">
        <v>219</v>
      </c>
      <c r="H13" s="168" t="s">
        <v>224</v>
      </c>
    </row>
    <row r="14" spans="1:11" x14ac:dyDescent="0.3">
      <c r="A14" s="173"/>
      <c r="B14" s="175"/>
      <c r="C14" s="177"/>
      <c r="D14" s="167"/>
      <c r="E14" s="165"/>
      <c r="F14" s="165"/>
      <c r="G14" s="169"/>
      <c r="H14" s="169"/>
      <c r="I14" s="122"/>
      <c r="J14" s="122"/>
    </row>
    <row r="15" spans="1:11" ht="12.75" customHeight="1" x14ac:dyDescent="0.3">
      <c r="A15" s="5" t="s">
        <v>10</v>
      </c>
      <c r="B15" s="72"/>
      <c r="C15" s="129"/>
      <c r="D15" s="130"/>
      <c r="E15" s="129"/>
      <c r="F15" s="129"/>
      <c r="G15" s="156">
        <f>G16+G49+G62+G66+G79+G84</f>
        <v>3148.2159999999999</v>
      </c>
      <c r="H15" s="156">
        <f>H16+H49+H62+H66+H79+H84</f>
        <v>3171.0320000000006</v>
      </c>
      <c r="J15" s="148"/>
      <c r="K15" s="148"/>
    </row>
    <row r="16" spans="1:11" x14ac:dyDescent="0.3">
      <c r="A16" s="73" t="s">
        <v>176</v>
      </c>
      <c r="B16" s="74"/>
      <c r="C16" s="138"/>
      <c r="D16" s="139"/>
      <c r="E16" s="138"/>
      <c r="F16" s="138"/>
      <c r="G16" s="12">
        <f>G17+G23+G29+G43</f>
        <v>2913.1559999999999</v>
      </c>
      <c r="H16" s="12">
        <f>H17+H23+H29+H43</f>
        <v>2915.4040000000005</v>
      </c>
      <c r="J16" s="148"/>
    </row>
    <row r="17" spans="1:10" x14ac:dyDescent="0.3">
      <c r="A17" s="9" t="s">
        <v>11</v>
      </c>
      <c r="B17" s="77" t="s">
        <v>177</v>
      </c>
      <c r="C17" s="10" t="s">
        <v>12</v>
      </c>
      <c r="D17" s="11" t="s">
        <v>13</v>
      </c>
      <c r="E17" s="10" t="s">
        <v>14</v>
      </c>
      <c r="F17" s="10" t="s">
        <v>15</v>
      </c>
      <c r="G17" s="8">
        <f>G18</f>
        <v>134.07599999999999</v>
      </c>
      <c r="H17" s="8">
        <f>H18</f>
        <v>134.07599999999999</v>
      </c>
    </row>
    <row r="18" spans="1:10" ht="20.399999999999999" x14ac:dyDescent="0.3">
      <c r="A18" s="13" t="s">
        <v>16</v>
      </c>
      <c r="B18" s="77" t="s">
        <v>177</v>
      </c>
      <c r="C18" s="14" t="s">
        <v>12</v>
      </c>
      <c r="D18" s="15" t="s">
        <v>17</v>
      </c>
      <c r="E18" s="14" t="s">
        <v>14</v>
      </c>
      <c r="F18" s="14" t="s">
        <v>15</v>
      </c>
      <c r="G18" s="19">
        <f t="shared" ref="G18:G21" si="0">G19</f>
        <v>134.07599999999999</v>
      </c>
      <c r="H18" s="19">
        <f t="shared" ref="H18:H21" si="1">H19</f>
        <v>134.07599999999999</v>
      </c>
    </row>
    <row r="19" spans="1:10" x14ac:dyDescent="0.3">
      <c r="A19" s="16" t="s">
        <v>18</v>
      </c>
      <c r="B19" s="77" t="s">
        <v>177</v>
      </c>
      <c r="C19" s="17" t="s">
        <v>12</v>
      </c>
      <c r="D19" s="18" t="s">
        <v>17</v>
      </c>
      <c r="E19" s="17" t="s">
        <v>19</v>
      </c>
      <c r="F19" s="17" t="s">
        <v>15</v>
      </c>
      <c r="G19" s="21">
        <f t="shared" si="0"/>
        <v>134.07599999999999</v>
      </c>
      <c r="H19" s="21">
        <f t="shared" si="1"/>
        <v>134.07599999999999</v>
      </c>
    </row>
    <row r="20" spans="1:10" ht="30.6" x14ac:dyDescent="0.3">
      <c r="A20" s="131" t="s">
        <v>20</v>
      </c>
      <c r="B20" s="77" t="s">
        <v>177</v>
      </c>
      <c r="C20" s="17" t="s">
        <v>12</v>
      </c>
      <c r="D20" s="18" t="s">
        <v>17</v>
      </c>
      <c r="E20" s="17" t="s">
        <v>22</v>
      </c>
      <c r="F20" s="17">
        <v>100</v>
      </c>
      <c r="G20" s="21">
        <f t="shared" si="0"/>
        <v>134.07599999999999</v>
      </c>
      <c r="H20" s="21">
        <f t="shared" si="1"/>
        <v>134.07599999999999</v>
      </c>
    </row>
    <row r="21" spans="1:10" x14ac:dyDescent="0.3">
      <c r="A21" s="131" t="s">
        <v>21</v>
      </c>
      <c r="B21" s="77" t="s">
        <v>177</v>
      </c>
      <c r="C21" s="17" t="s">
        <v>12</v>
      </c>
      <c r="D21" s="18" t="s">
        <v>17</v>
      </c>
      <c r="E21" s="17" t="s">
        <v>22</v>
      </c>
      <c r="F21" s="17">
        <v>120</v>
      </c>
      <c r="G21" s="23">
        <f t="shared" si="0"/>
        <v>134.07599999999999</v>
      </c>
      <c r="H21" s="23">
        <f t="shared" si="1"/>
        <v>134.07599999999999</v>
      </c>
      <c r="I21" s="142"/>
      <c r="J21" s="148"/>
    </row>
    <row r="22" spans="1:10" ht="21.6" x14ac:dyDescent="0.3">
      <c r="A22" s="132" t="s">
        <v>23</v>
      </c>
      <c r="B22" s="77" t="s">
        <v>177</v>
      </c>
      <c r="C22" s="17" t="s">
        <v>12</v>
      </c>
      <c r="D22" s="18" t="s">
        <v>17</v>
      </c>
      <c r="E22" s="78" t="s">
        <v>96</v>
      </c>
      <c r="F22" s="79">
        <v>122</v>
      </c>
      <c r="G22" s="24">
        <f>134.076</f>
        <v>134.07599999999999</v>
      </c>
      <c r="H22" s="24">
        <f>134.076</f>
        <v>134.07599999999999</v>
      </c>
    </row>
    <row r="23" spans="1:10" ht="30.6" x14ac:dyDescent="0.3">
      <c r="A23" s="13" t="s">
        <v>24</v>
      </c>
      <c r="B23" s="77" t="s">
        <v>177</v>
      </c>
      <c r="C23" s="14" t="s">
        <v>12</v>
      </c>
      <c r="D23" s="15" t="s">
        <v>25</v>
      </c>
      <c r="E23" s="14"/>
      <c r="F23" s="14"/>
      <c r="G23" s="26">
        <f>G24</f>
        <v>835.06700000000001</v>
      </c>
      <c r="H23" s="26">
        <f t="shared" ref="H23:H25" si="2">H24</f>
        <v>802.91000000000008</v>
      </c>
    </row>
    <row r="24" spans="1:10" x14ac:dyDescent="0.3">
      <c r="A24" s="25" t="s">
        <v>26</v>
      </c>
      <c r="B24" s="77" t="s">
        <v>177</v>
      </c>
      <c r="C24" s="17" t="s">
        <v>12</v>
      </c>
      <c r="D24" s="18" t="s">
        <v>25</v>
      </c>
      <c r="E24" s="17" t="s">
        <v>27</v>
      </c>
      <c r="F24" s="17" t="s">
        <v>15</v>
      </c>
      <c r="G24" s="21">
        <f>G25</f>
        <v>835.06700000000001</v>
      </c>
      <c r="H24" s="21">
        <f t="shared" si="2"/>
        <v>802.91000000000008</v>
      </c>
    </row>
    <row r="25" spans="1:10" ht="30.6" x14ac:dyDescent="0.3">
      <c r="A25" s="27" t="s">
        <v>20</v>
      </c>
      <c r="B25" s="77" t="s">
        <v>177</v>
      </c>
      <c r="C25" s="17" t="s">
        <v>12</v>
      </c>
      <c r="D25" s="18" t="s">
        <v>25</v>
      </c>
      <c r="E25" s="17" t="s">
        <v>28</v>
      </c>
      <c r="F25" s="17" t="s">
        <v>29</v>
      </c>
      <c r="G25" s="21">
        <f>G26</f>
        <v>835.06700000000001</v>
      </c>
      <c r="H25" s="21">
        <f t="shared" si="2"/>
        <v>802.91000000000008</v>
      </c>
      <c r="I25" s="122"/>
    </row>
    <row r="26" spans="1:10" x14ac:dyDescent="0.3">
      <c r="A26" s="27" t="s">
        <v>21</v>
      </c>
      <c r="B26" s="77" t="s">
        <v>177</v>
      </c>
      <c r="C26" s="17" t="s">
        <v>12</v>
      </c>
      <c r="D26" s="18" t="s">
        <v>25</v>
      </c>
      <c r="E26" s="17" t="s">
        <v>28</v>
      </c>
      <c r="F26" s="17" t="s">
        <v>30</v>
      </c>
      <c r="G26" s="21">
        <f>G27+G28</f>
        <v>835.06700000000001</v>
      </c>
      <c r="H26" s="21">
        <f>H27+H28</f>
        <v>802.91000000000008</v>
      </c>
    </row>
    <row r="27" spans="1:10" x14ac:dyDescent="0.3">
      <c r="A27" s="28" t="s">
        <v>31</v>
      </c>
      <c r="B27" s="77" t="s">
        <v>177</v>
      </c>
      <c r="C27" s="17" t="s">
        <v>12</v>
      </c>
      <c r="D27" s="18" t="s">
        <v>25</v>
      </c>
      <c r="E27" s="17" t="s">
        <v>28</v>
      </c>
      <c r="F27" s="17" t="s">
        <v>32</v>
      </c>
      <c r="G27" s="21">
        <v>636.06700000000001</v>
      </c>
      <c r="H27" s="21">
        <v>616.70000000000005</v>
      </c>
    </row>
    <row r="28" spans="1:10" ht="21.6" x14ac:dyDescent="0.3">
      <c r="A28" s="28" t="s">
        <v>33</v>
      </c>
      <c r="B28" s="77" t="s">
        <v>177</v>
      </c>
      <c r="C28" s="17" t="s">
        <v>12</v>
      </c>
      <c r="D28" s="18" t="s">
        <v>25</v>
      </c>
      <c r="E28" s="17" t="s">
        <v>28</v>
      </c>
      <c r="F28" s="17">
        <v>129</v>
      </c>
      <c r="G28" s="21">
        <v>199</v>
      </c>
      <c r="H28" s="21">
        <f>186.21</f>
        <v>186.21</v>
      </c>
    </row>
    <row r="29" spans="1:10" ht="20.399999999999999" x14ac:dyDescent="0.3">
      <c r="A29" s="13" t="s">
        <v>34</v>
      </c>
      <c r="B29" s="77" t="s">
        <v>177</v>
      </c>
      <c r="C29" s="14" t="s">
        <v>12</v>
      </c>
      <c r="D29" s="15" t="s">
        <v>25</v>
      </c>
      <c r="E29" s="14" t="s">
        <v>35</v>
      </c>
      <c r="F29" s="14" t="s">
        <v>15</v>
      </c>
      <c r="G29" s="19">
        <f>G30+G34+G38</f>
        <v>1943.0129999999999</v>
      </c>
      <c r="H29" s="19">
        <f>H30+H35+H38</f>
        <v>1977.4180000000001</v>
      </c>
      <c r="J29" s="122"/>
    </row>
    <row r="30" spans="1:10" ht="30.6" x14ac:dyDescent="0.3">
      <c r="A30" s="27" t="s">
        <v>20</v>
      </c>
      <c r="B30" s="77" t="s">
        <v>177</v>
      </c>
      <c r="C30" s="17" t="s">
        <v>12</v>
      </c>
      <c r="D30" s="18" t="s">
        <v>25</v>
      </c>
      <c r="E30" s="17" t="s">
        <v>36</v>
      </c>
      <c r="F30" s="17" t="s">
        <v>29</v>
      </c>
      <c r="G30" s="21">
        <f>G31</f>
        <v>1722.2329999999999</v>
      </c>
      <c r="H30" s="21">
        <f>H31</f>
        <v>1754.3850000000002</v>
      </c>
    </row>
    <row r="31" spans="1:10" x14ac:dyDescent="0.3">
      <c r="A31" s="27" t="s">
        <v>21</v>
      </c>
      <c r="B31" s="77" t="s">
        <v>177</v>
      </c>
      <c r="C31" s="17" t="s">
        <v>12</v>
      </c>
      <c r="D31" s="18" t="s">
        <v>25</v>
      </c>
      <c r="E31" s="17" t="s">
        <v>36</v>
      </c>
      <c r="F31" s="17" t="s">
        <v>30</v>
      </c>
      <c r="G31" s="21">
        <f>G32+G33</f>
        <v>1722.2329999999999</v>
      </c>
      <c r="H31" s="21">
        <f>H32+H33</f>
        <v>1754.3850000000002</v>
      </c>
    </row>
    <row r="32" spans="1:10" x14ac:dyDescent="0.3">
      <c r="A32" s="28" t="s">
        <v>31</v>
      </c>
      <c r="B32" s="77" t="s">
        <v>177</v>
      </c>
      <c r="C32" s="17" t="s">
        <v>12</v>
      </c>
      <c r="D32" s="18" t="s">
        <v>25</v>
      </c>
      <c r="E32" s="17" t="s">
        <v>36</v>
      </c>
      <c r="F32" s="17" t="s">
        <v>32</v>
      </c>
      <c r="G32" s="21">
        <v>1322.76</v>
      </c>
      <c r="H32" s="21">
        <f>1354.891</f>
        <v>1354.8910000000001</v>
      </c>
    </row>
    <row r="33" spans="1:12" ht="21.6" x14ac:dyDescent="0.3">
      <c r="A33" s="28" t="s">
        <v>33</v>
      </c>
      <c r="B33" s="77" t="s">
        <v>177</v>
      </c>
      <c r="C33" s="17" t="s">
        <v>12</v>
      </c>
      <c r="D33" s="18" t="s">
        <v>25</v>
      </c>
      <c r="E33" s="17" t="s">
        <v>36</v>
      </c>
      <c r="F33" s="17">
        <v>129</v>
      </c>
      <c r="G33" s="21">
        <v>399.47300000000001</v>
      </c>
      <c r="H33" s="21">
        <f>399.494</f>
        <v>399.49400000000003</v>
      </c>
      <c r="I33" s="122">
        <f>G30+G35</f>
        <v>1932.0129999999999</v>
      </c>
    </row>
    <row r="34" spans="1:12" x14ac:dyDescent="0.3">
      <c r="A34" s="27" t="s">
        <v>37</v>
      </c>
      <c r="B34" s="77" t="s">
        <v>177</v>
      </c>
      <c r="C34" s="17" t="s">
        <v>12</v>
      </c>
      <c r="D34" s="18" t="s">
        <v>25</v>
      </c>
      <c r="E34" s="17" t="s">
        <v>38</v>
      </c>
      <c r="F34" s="17" t="s">
        <v>39</v>
      </c>
      <c r="G34" s="21">
        <f>G35</f>
        <v>209.78</v>
      </c>
      <c r="H34" s="21">
        <f>H35</f>
        <v>212.03300000000002</v>
      </c>
    </row>
    <row r="35" spans="1:12" ht="21.6" x14ac:dyDescent="0.3">
      <c r="A35" s="29" t="s">
        <v>40</v>
      </c>
      <c r="B35" s="77" t="s">
        <v>177</v>
      </c>
      <c r="C35" s="17" t="s">
        <v>12</v>
      </c>
      <c r="D35" s="18" t="s">
        <v>25</v>
      </c>
      <c r="E35" s="17" t="s">
        <v>38</v>
      </c>
      <c r="F35" s="17" t="s">
        <v>41</v>
      </c>
      <c r="G35" s="21">
        <f>G36+G37</f>
        <v>209.78</v>
      </c>
      <c r="H35" s="21">
        <f>H36+H37</f>
        <v>212.03300000000002</v>
      </c>
    </row>
    <row r="36" spans="1:12" x14ac:dyDescent="0.3">
      <c r="A36" s="80" t="s">
        <v>42</v>
      </c>
      <c r="B36" s="77" t="s">
        <v>177</v>
      </c>
      <c r="C36" s="17" t="s">
        <v>12</v>
      </c>
      <c r="D36" s="18" t="s">
        <v>25</v>
      </c>
      <c r="E36" s="17" t="s">
        <v>38</v>
      </c>
      <c r="F36" s="17">
        <v>242</v>
      </c>
      <c r="G36" s="21">
        <v>32</v>
      </c>
      <c r="H36" s="21">
        <v>33.033000000000001</v>
      </c>
    </row>
    <row r="37" spans="1:12" ht="21.6" x14ac:dyDescent="0.3">
      <c r="A37" s="80" t="s">
        <v>43</v>
      </c>
      <c r="B37" s="77" t="s">
        <v>177</v>
      </c>
      <c r="C37" s="17" t="s">
        <v>12</v>
      </c>
      <c r="D37" s="18" t="s">
        <v>25</v>
      </c>
      <c r="E37" s="17" t="s">
        <v>38</v>
      </c>
      <c r="F37" s="17" t="s">
        <v>44</v>
      </c>
      <c r="G37" s="21">
        <v>177.78</v>
      </c>
      <c r="H37" s="21">
        <v>179</v>
      </c>
      <c r="L37">
        <f>184-19</f>
        <v>165</v>
      </c>
    </row>
    <row r="38" spans="1:12" x14ac:dyDescent="0.3">
      <c r="A38" s="27" t="s">
        <v>45</v>
      </c>
      <c r="B38" s="77" t="s">
        <v>177</v>
      </c>
      <c r="C38" s="17" t="s">
        <v>12</v>
      </c>
      <c r="D38" s="18" t="s">
        <v>25</v>
      </c>
      <c r="E38" s="17" t="s">
        <v>38</v>
      </c>
      <c r="F38" s="17" t="s">
        <v>46</v>
      </c>
      <c r="G38" s="21">
        <f>G39</f>
        <v>11</v>
      </c>
      <c r="H38" s="21">
        <f>H39</f>
        <v>11</v>
      </c>
    </row>
    <row r="39" spans="1:12" x14ac:dyDescent="0.3">
      <c r="A39" s="80" t="s">
        <v>47</v>
      </c>
      <c r="B39" s="77" t="s">
        <v>177</v>
      </c>
      <c r="C39" s="17" t="s">
        <v>12</v>
      </c>
      <c r="D39" s="18" t="s">
        <v>25</v>
      </c>
      <c r="E39" s="17" t="s">
        <v>38</v>
      </c>
      <c r="F39" s="17" t="s">
        <v>48</v>
      </c>
      <c r="G39" s="21">
        <f>G40+G41+G42</f>
        <v>11</v>
      </c>
      <c r="H39" s="21">
        <f>H40+H41+H42</f>
        <v>11</v>
      </c>
    </row>
    <row r="40" spans="1:12" x14ac:dyDescent="0.3">
      <c r="A40" s="27" t="s">
        <v>49</v>
      </c>
      <c r="B40" s="77" t="s">
        <v>177</v>
      </c>
      <c r="C40" s="17" t="s">
        <v>12</v>
      </c>
      <c r="D40" s="18" t="s">
        <v>25</v>
      </c>
      <c r="E40" s="17" t="s">
        <v>38</v>
      </c>
      <c r="F40" s="17" t="s">
        <v>50</v>
      </c>
      <c r="G40" s="21">
        <v>2</v>
      </c>
      <c r="H40" s="21">
        <v>2</v>
      </c>
    </row>
    <row r="41" spans="1:12" x14ac:dyDescent="0.3">
      <c r="A41" s="80" t="s">
        <v>51</v>
      </c>
      <c r="B41" s="77" t="s">
        <v>177</v>
      </c>
      <c r="C41" s="17" t="s">
        <v>12</v>
      </c>
      <c r="D41" s="18" t="s">
        <v>25</v>
      </c>
      <c r="E41" s="17" t="s">
        <v>38</v>
      </c>
      <c r="F41" s="17">
        <v>852</v>
      </c>
      <c r="G41" s="21">
        <v>1</v>
      </c>
      <c r="H41" s="21">
        <v>1</v>
      </c>
    </row>
    <row r="42" spans="1:12" x14ac:dyDescent="0.3">
      <c r="A42" s="80" t="s">
        <v>97</v>
      </c>
      <c r="B42" s="77" t="s">
        <v>177</v>
      </c>
      <c r="C42" s="17" t="s">
        <v>12</v>
      </c>
      <c r="D42" s="18" t="s">
        <v>25</v>
      </c>
      <c r="E42" s="17" t="s">
        <v>22</v>
      </c>
      <c r="F42" s="17">
        <v>853</v>
      </c>
      <c r="G42" s="21">
        <v>8</v>
      </c>
      <c r="H42" s="21">
        <v>8</v>
      </c>
    </row>
    <row r="43" spans="1:12" x14ac:dyDescent="0.3">
      <c r="A43" s="31" t="s">
        <v>52</v>
      </c>
      <c r="B43" s="77" t="s">
        <v>177</v>
      </c>
      <c r="C43" s="17" t="s">
        <v>12</v>
      </c>
      <c r="D43" s="15" t="s">
        <v>53</v>
      </c>
      <c r="E43" s="14"/>
      <c r="F43" s="14"/>
      <c r="G43" s="19">
        <f t="shared" ref="G43:G46" si="3">G44</f>
        <v>1</v>
      </c>
      <c r="H43" s="19">
        <f t="shared" ref="H43:H46" si="4">H44</f>
        <v>1</v>
      </c>
    </row>
    <row r="44" spans="1:12" x14ac:dyDescent="0.3">
      <c r="A44" s="29" t="s">
        <v>54</v>
      </c>
      <c r="B44" s="77" t="s">
        <v>177</v>
      </c>
      <c r="C44" s="17" t="s">
        <v>12</v>
      </c>
      <c r="D44" s="18" t="s">
        <v>53</v>
      </c>
      <c r="E44" s="32" t="s">
        <v>55</v>
      </c>
      <c r="F44" s="17"/>
      <c r="G44" s="19">
        <f t="shared" si="3"/>
        <v>1</v>
      </c>
      <c r="H44" s="19">
        <f t="shared" si="4"/>
        <v>1</v>
      </c>
    </row>
    <row r="45" spans="1:12" x14ac:dyDescent="0.3">
      <c r="A45" s="33" t="s">
        <v>56</v>
      </c>
      <c r="B45" s="77" t="s">
        <v>177</v>
      </c>
      <c r="C45" s="17" t="s">
        <v>12</v>
      </c>
      <c r="D45" s="18" t="s">
        <v>53</v>
      </c>
      <c r="E45" s="34" t="s">
        <v>55</v>
      </c>
      <c r="F45" s="17"/>
      <c r="G45" s="21">
        <f t="shared" si="3"/>
        <v>1</v>
      </c>
      <c r="H45" s="21">
        <f t="shared" si="4"/>
        <v>1</v>
      </c>
    </row>
    <row r="46" spans="1:12" x14ac:dyDescent="0.3">
      <c r="A46" s="33" t="s">
        <v>57</v>
      </c>
      <c r="B46" s="77" t="s">
        <v>177</v>
      </c>
      <c r="C46" s="17" t="s">
        <v>12</v>
      </c>
      <c r="D46" s="35" t="s">
        <v>53</v>
      </c>
      <c r="E46" s="34" t="s">
        <v>55</v>
      </c>
      <c r="F46" s="36">
        <v>200</v>
      </c>
      <c r="G46" s="42">
        <f t="shared" si="3"/>
        <v>1</v>
      </c>
      <c r="H46" s="42">
        <f t="shared" si="4"/>
        <v>1</v>
      </c>
    </row>
    <row r="47" spans="1:12" ht="20.399999999999999" x14ac:dyDescent="0.3">
      <c r="A47" s="37" t="s">
        <v>40</v>
      </c>
      <c r="B47" s="77" t="s">
        <v>177</v>
      </c>
      <c r="C47" s="17" t="s">
        <v>12</v>
      </c>
      <c r="D47" s="38" t="s">
        <v>53</v>
      </c>
      <c r="E47" s="34" t="s">
        <v>55</v>
      </c>
      <c r="F47" s="39">
        <v>240</v>
      </c>
      <c r="G47" s="42">
        <v>1</v>
      </c>
      <c r="H47" s="42">
        <v>1</v>
      </c>
    </row>
    <row r="48" spans="1:12" ht="20.399999999999999" x14ac:dyDescent="0.3">
      <c r="A48" s="41" t="s">
        <v>43</v>
      </c>
      <c r="B48" s="77" t="s">
        <v>177</v>
      </c>
      <c r="C48" s="17" t="s">
        <v>12</v>
      </c>
      <c r="D48" s="38" t="s">
        <v>53</v>
      </c>
      <c r="E48" s="34" t="s">
        <v>55</v>
      </c>
      <c r="F48" s="39">
        <v>244</v>
      </c>
      <c r="G48" s="42">
        <v>1</v>
      </c>
      <c r="H48" s="42">
        <v>1</v>
      </c>
    </row>
    <row r="49" spans="1:8" x14ac:dyDescent="0.3">
      <c r="A49" s="43" t="s">
        <v>58</v>
      </c>
      <c r="B49" s="77" t="s">
        <v>177</v>
      </c>
      <c r="C49" s="35" t="s">
        <v>59</v>
      </c>
      <c r="D49" s="35"/>
      <c r="E49" s="32"/>
      <c r="F49" s="36"/>
      <c r="G49" s="40">
        <f t="shared" ref="G49:H50" si="5">G50</f>
        <v>171.06</v>
      </c>
      <c r="H49" s="40">
        <f t="shared" si="5"/>
        <v>183.62799999999999</v>
      </c>
    </row>
    <row r="50" spans="1:8" x14ac:dyDescent="0.3">
      <c r="A50" s="43" t="s">
        <v>60</v>
      </c>
      <c r="B50" s="77" t="s">
        <v>177</v>
      </c>
      <c r="C50" s="35" t="s">
        <v>59</v>
      </c>
      <c r="D50" s="35" t="s">
        <v>17</v>
      </c>
      <c r="E50" s="44"/>
      <c r="F50" s="35"/>
      <c r="G50" s="40">
        <f t="shared" si="5"/>
        <v>171.06</v>
      </c>
      <c r="H50" s="40">
        <f t="shared" si="5"/>
        <v>183.62799999999999</v>
      </c>
    </row>
    <row r="51" spans="1:8" x14ac:dyDescent="0.3">
      <c r="A51" s="43" t="s">
        <v>61</v>
      </c>
      <c r="B51" s="77" t="s">
        <v>177</v>
      </c>
      <c r="C51" s="35" t="s">
        <v>59</v>
      </c>
      <c r="D51" s="35" t="s">
        <v>17</v>
      </c>
      <c r="E51" s="45" t="s">
        <v>62</v>
      </c>
      <c r="F51" s="36"/>
      <c r="G51" s="153">
        <f>G52</f>
        <v>171.06</v>
      </c>
      <c r="H51" s="153">
        <f>H52</f>
        <v>183.62799999999999</v>
      </c>
    </row>
    <row r="52" spans="1:8" ht="20.399999999999999" x14ac:dyDescent="0.3">
      <c r="A52" s="81" t="s">
        <v>63</v>
      </c>
      <c r="B52" s="77" t="s">
        <v>177</v>
      </c>
      <c r="C52" s="38" t="s">
        <v>59</v>
      </c>
      <c r="D52" s="38" t="s">
        <v>17</v>
      </c>
      <c r="E52" s="47" t="s">
        <v>64</v>
      </c>
      <c r="F52" s="39"/>
      <c r="G52" s="42">
        <f>G53+G58</f>
        <v>171.06</v>
      </c>
      <c r="H52" s="42">
        <f>H53+H58</f>
        <v>183.62799999999999</v>
      </c>
    </row>
    <row r="53" spans="1:8" ht="30.6" x14ac:dyDescent="0.3">
      <c r="A53" s="41" t="s">
        <v>20</v>
      </c>
      <c r="B53" s="77" t="s">
        <v>177</v>
      </c>
      <c r="C53" s="38" t="s">
        <v>59</v>
      </c>
      <c r="D53" s="38" t="s">
        <v>17</v>
      </c>
      <c r="E53" s="47" t="s">
        <v>64</v>
      </c>
      <c r="F53" s="39" t="s">
        <v>29</v>
      </c>
      <c r="G53" s="42">
        <f>G54+G56</f>
        <v>121.30000000000001</v>
      </c>
      <c r="H53" s="42">
        <f>H54+H56</f>
        <v>145.41999999999999</v>
      </c>
    </row>
    <row r="54" spans="1:8" x14ac:dyDescent="0.3">
      <c r="A54" s="41" t="s">
        <v>65</v>
      </c>
      <c r="B54" s="77" t="s">
        <v>177</v>
      </c>
      <c r="C54" s="38" t="s">
        <v>59</v>
      </c>
      <c r="D54" s="38" t="s">
        <v>17</v>
      </c>
      <c r="E54" s="47" t="s">
        <v>64</v>
      </c>
      <c r="F54" s="39">
        <v>110</v>
      </c>
      <c r="G54" s="42">
        <f>G55+G57</f>
        <v>121.30000000000001</v>
      </c>
      <c r="H54" s="42">
        <f>H55+H57</f>
        <v>145.41999999999999</v>
      </c>
    </row>
    <row r="55" spans="1:8" x14ac:dyDescent="0.3">
      <c r="A55" s="48" t="s">
        <v>66</v>
      </c>
      <c r="B55" s="77" t="s">
        <v>177</v>
      </c>
      <c r="C55" s="38" t="s">
        <v>59</v>
      </c>
      <c r="D55" s="38" t="s">
        <v>17</v>
      </c>
      <c r="E55" s="47" t="s">
        <v>64</v>
      </c>
      <c r="F55" s="39">
        <v>111</v>
      </c>
      <c r="G55" s="42">
        <v>93.2</v>
      </c>
      <c r="H55" s="42">
        <f>111.69</f>
        <v>111.69</v>
      </c>
    </row>
    <row r="56" spans="1:8" x14ac:dyDescent="0.3">
      <c r="A56" s="82" t="s">
        <v>67</v>
      </c>
      <c r="B56" s="77" t="s">
        <v>177</v>
      </c>
      <c r="C56" s="38" t="s">
        <v>59</v>
      </c>
      <c r="D56" s="38" t="s">
        <v>17</v>
      </c>
      <c r="E56" s="47" t="s">
        <v>64</v>
      </c>
      <c r="F56" s="39">
        <v>112</v>
      </c>
      <c r="G56" s="42"/>
      <c r="H56" s="42"/>
    </row>
    <row r="57" spans="1:8" ht="21.6" x14ac:dyDescent="0.3">
      <c r="A57" s="50" t="s">
        <v>68</v>
      </c>
      <c r="B57" s="77" t="s">
        <v>177</v>
      </c>
      <c r="C57" s="38" t="s">
        <v>59</v>
      </c>
      <c r="D57" s="38" t="s">
        <v>17</v>
      </c>
      <c r="E57" s="47" t="s">
        <v>64</v>
      </c>
      <c r="F57" s="39">
        <v>119</v>
      </c>
      <c r="G57" s="42">
        <v>28.1</v>
      </c>
      <c r="H57" s="42">
        <v>33.729999999999997</v>
      </c>
    </row>
    <row r="58" spans="1:8" x14ac:dyDescent="0.3">
      <c r="A58" s="41" t="s">
        <v>37</v>
      </c>
      <c r="B58" s="77" t="s">
        <v>177</v>
      </c>
      <c r="C58" s="47" t="s">
        <v>59</v>
      </c>
      <c r="D58" s="47" t="s">
        <v>17</v>
      </c>
      <c r="E58" s="47" t="s">
        <v>64</v>
      </c>
      <c r="F58" s="39">
        <v>200</v>
      </c>
      <c r="G58" s="42">
        <f>G59</f>
        <v>49.76</v>
      </c>
      <c r="H58" s="42">
        <f t="shared" ref="H58" si="6">H59</f>
        <v>38.207999999999998</v>
      </c>
    </row>
    <row r="59" spans="1:8" ht="21.6" x14ac:dyDescent="0.3">
      <c r="A59" s="51" t="s">
        <v>40</v>
      </c>
      <c r="B59" s="77" t="s">
        <v>177</v>
      </c>
      <c r="C59" s="47" t="s">
        <v>59</v>
      </c>
      <c r="D59" s="47" t="s">
        <v>17</v>
      </c>
      <c r="E59" s="47" t="s">
        <v>64</v>
      </c>
      <c r="F59" s="34" t="s">
        <v>41</v>
      </c>
      <c r="G59" s="52">
        <v>49.76</v>
      </c>
      <c r="H59" s="52">
        <f>H60</f>
        <v>38.207999999999998</v>
      </c>
    </row>
    <row r="60" spans="1:8" ht="21.6" x14ac:dyDescent="0.3">
      <c r="A60" s="51" t="s">
        <v>43</v>
      </c>
      <c r="B60" s="77" t="s">
        <v>177</v>
      </c>
      <c r="C60" s="38" t="s">
        <v>59</v>
      </c>
      <c r="D60" s="38" t="s">
        <v>17</v>
      </c>
      <c r="E60" s="47" t="s">
        <v>64</v>
      </c>
      <c r="F60" s="39" t="s">
        <v>44</v>
      </c>
      <c r="G60" s="58">
        <v>49.8</v>
      </c>
      <c r="H60" s="42">
        <f>38.208</f>
        <v>38.207999999999998</v>
      </c>
    </row>
    <row r="61" spans="1:8" ht="30.6" customHeight="1" x14ac:dyDescent="0.3">
      <c r="A61" s="155" t="s">
        <v>196</v>
      </c>
      <c r="B61" s="77" t="s">
        <v>177</v>
      </c>
      <c r="C61" s="35" t="s">
        <v>59</v>
      </c>
      <c r="D61" s="35" t="s">
        <v>197</v>
      </c>
      <c r="E61" s="44"/>
      <c r="F61" s="36"/>
      <c r="G61" s="56">
        <f t="shared" ref="G61:H63" si="7">G62</f>
        <v>3</v>
      </c>
      <c r="H61" s="56">
        <f t="shared" si="7"/>
        <v>3</v>
      </c>
    </row>
    <row r="62" spans="1:8" ht="21.6" x14ac:dyDescent="0.3">
      <c r="A62" s="147" t="s">
        <v>198</v>
      </c>
      <c r="B62" s="77" t="s">
        <v>177</v>
      </c>
      <c r="C62" s="38" t="s">
        <v>17</v>
      </c>
      <c r="D62" s="38" t="s">
        <v>197</v>
      </c>
      <c r="E62" s="44" t="s">
        <v>199</v>
      </c>
      <c r="F62" s="39"/>
      <c r="G62" s="58">
        <f t="shared" si="7"/>
        <v>3</v>
      </c>
      <c r="H62" s="58">
        <f t="shared" si="7"/>
        <v>3</v>
      </c>
    </row>
    <row r="63" spans="1:8" x14ac:dyDescent="0.3">
      <c r="A63" s="57" t="s">
        <v>57</v>
      </c>
      <c r="B63" s="77" t="s">
        <v>177</v>
      </c>
      <c r="C63" s="38" t="s">
        <v>17</v>
      </c>
      <c r="D63" s="38" t="s">
        <v>197</v>
      </c>
      <c r="E63" s="47" t="s">
        <v>199</v>
      </c>
      <c r="F63" s="39">
        <v>200</v>
      </c>
      <c r="G63" s="58">
        <f t="shared" si="7"/>
        <v>3</v>
      </c>
      <c r="H63" s="58">
        <f t="shared" si="7"/>
        <v>3</v>
      </c>
    </row>
    <row r="64" spans="1:8" ht="20.399999999999999" x14ac:dyDescent="0.3">
      <c r="A64" s="57" t="s">
        <v>75</v>
      </c>
      <c r="B64" s="77" t="s">
        <v>177</v>
      </c>
      <c r="C64" s="38" t="s">
        <v>17</v>
      </c>
      <c r="D64" s="38" t="s">
        <v>197</v>
      </c>
      <c r="E64" s="47" t="s">
        <v>199</v>
      </c>
      <c r="F64" s="39">
        <v>240</v>
      </c>
      <c r="G64" s="58">
        <v>3</v>
      </c>
      <c r="H64" s="58">
        <v>3</v>
      </c>
    </row>
    <row r="65" spans="1:8" ht="20.399999999999999" x14ac:dyDescent="0.3">
      <c r="A65" s="57" t="s">
        <v>76</v>
      </c>
      <c r="B65" s="77" t="s">
        <v>177</v>
      </c>
      <c r="C65" s="38" t="s">
        <v>17</v>
      </c>
      <c r="D65" s="38" t="s">
        <v>197</v>
      </c>
      <c r="E65" s="47" t="s">
        <v>199</v>
      </c>
      <c r="F65" s="39">
        <v>244</v>
      </c>
      <c r="G65" s="58">
        <v>3</v>
      </c>
      <c r="H65" s="58">
        <v>3</v>
      </c>
    </row>
    <row r="66" spans="1:8" x14ac:dyDescent="0.3">
      <c r="A66" s="53" t="s">
        <v>71</v>
      </c>
      <c r="B66" s="77" t="s">
        <v>177</v>
      </c>
      <c r="C66" s="11" t="s">
        <v>70</v>
      </c>
      <c r="D66" s="11" t="s">
        <v>17</v>
      </c>
      <c r="E66" s="10" t="s">
        <v>72</v>
      </c>
      <c r="F66" s="55"/>
      <c r="G66" s="56">
        <f>G67+G71+G75</f>
        <v>37</v>
      </c>
      <c r="H66" s="56">
        <f>H67+H71+H75</f>
        <v>41</v>
      </c>
    </row>
    <row r="67" spans="1:8" ht="20.399999999999999" x14ac:dyDescent="0.3">
      <c r="A67" s="5" t="s">
        <v>73</v>
      </c>
      <c r="B67" s="77" t="s">
        <v>177</v>
      </c>
      <c r="C67" s="54" t="s">
        <v>70</v>
      </c>
      <c r="D67" s="54" t="s">
        <v>17</v>
      </c>
      <c r="E67" s="55" t="s">
        <v>74</v>
      </c>
      <c r="F67" s="55"/>
      <c r="G67" s="58">
        <f>G68</f>
        <v>4</v>
      </c>
      <c r="H67" s="56">
        <f t="shared" ref="H67" si="8">H68</f>
        <v>10</v>
      </c>
    </row>
    <row r="68" spans="1:8" x14ac:dyDescent="0.3">
      <c r="A68" s="57" t="s">
        <v>57</v>
      </c>
      <c r="B68" s="77" t="s">
        <v>177</v>
      </c>
      <c r="C68" s="54" t="s">
        <v>70</v>
      </c>
      <c r="D68" s="54" t="s">
        <v>17</v>
      </c>
      <c r="E68" s="55" t="s">
        <v>74</v>
      </c>
      <c r="F68" s="55" t="s">
        <v>39</v>
      </c>
      <c r="G68" s="58">
        <f t="shared" ref="G68" si="9">G69</f>
        <v>4</v>
      </c>
      <c r="H68" s="58">
        <f>H69</f>
        <v>10</v>
      </c>
    </row>
    <row r="69" spans="1:8" ht="20.399999999999999" x14ac:dyDescent="0.3">
      <c r="A69" s="57" t="s">
        <v>75</v>
      </c>
      <c r="B69" s="77" t="s">
        <v>177</v>
      </c>
      <c r="C69" s="54" t="s">
        <v>70</v>
      </c>
      <c r="D69" s="54" t="s">
        <v>17</v>
      </c>
      <c r="E69" s="55" t="s">
        <v>74</v>
      </c>
      <c r="F69" s="55" t="s">
        <v>41</v>
      </c>
      <c r="G69" s="58">
        <f>G70</f>
        <v>4</v>
      </c>
      <c r="H69" s="58">
        <f>H70</f>
        <v>10</v>
      </c>
    </row>
    <row r="70" spans="1:8" ht="20.399999999999999" x14ac:dyDescent="0.3">
      <c r="A70" s="57" t="s">
        <v>76</v>
      </c>
      <c r="B70" s="77" t="s">
        <v>177</v>
      </c>
      <c r="C70" s="54" t="s">
        <v>70</v>
      </c>
      <c r="D70" s="54" t="s">
        <v>17</v>
      </c>
      <c r="E70" s="55" t="s">
        <v>74</v>
      </c>
      <c r="F70" s="55" t="s">
        <v>44</v>
      </c>
      <c r="G70" s="60">
        <v>4</v>
      </c>
      <c r="H70" s="60">
        <v>10</v>
      </c>
    </row>
    <row r="71" spans="1:8" x14ac:dyDescent="0.3">
      <c r="A71" s="59" t="s">
        <v>77</v>
      </c>
      <c r="B71" s="77" t="s">
        <v>177</v>
      </c>
      <c r="C71" s="54" t="s">
        <v>70</v>
      </c>
      <c r="D71" s="54" t="s">
        <v>17</v>
      </c>
      <c r="E71" s="11" t="s">
        <v>78</v>
      </c>
      <c r="F71" s="55"/>
      <c r="G71" s="56">
        <f t="shared" ref="G71:G72" si="10">G72</f>
        <v>13</v>
      </c>
      <c r="H71" s="56">
        <f t="shared" ref="H71:H72" si="11">H72</f>
        <v>8</v>
      </c>
    </row>
    <row r="72" spans="1:8" x14ac:dyDescent="0.3">
      <c r="A72" s="57" t="s">
        <v>57</v>
      </c>
      <c r="B72" s="77" t="s">
        <v>177</v>
      </c>
      <c r="C72" s="54" t="s">
        <v>70</v>
      </c>
      <c r="D72" s="54" t="s">
        <v>17</v>
      </c>
      <c r="E72" s="54" t="s">
        <v>78</v>
      </c>
      <c r="F72" s="55">
        <v>200</v>
      </c>
      <c r="G72" s="58">
        <f t="shared" si="10"/>
        <v>13</v>
      </c>
      <c r="H72" s="58">
        <f t="shared" si="11"/>
        <v>8</v>
      </c>
    </row>
    <row r="73" spans="1:8" ht="20.399999999999999" x14ac:dyDescent="0.3">
      <c r="A73" s="57" t="s">
        <v>75</v>
      </c>
      <c r="B73" s="77" t="s">
        <v>177</v>
      </c>
      <c r="C73" s="54" t="s">
        <v>70</v>
      </c>
      <c r="D73" s="54" t="s">
        <v>17</v>
      </c>
      <c r="E73" s="54" t="s">
        <v>78</v>
      </c>
      <c r="F73" s="55">
        <v>240</v>
      </c>
      <c r="G73" s="58">
        <f>G74</f>
        <v>13</v>
      </c>
      <c r="H73" s="58">
        <f>H74</f>
        <v>8</v>
      </c>
    </row>
    <row r="74" spans="1:8" ht="20.399999999999999" x14ac:dyDescent="0.3">
      <c r="A74" s="57" t="s">
        <v>76</v>
      </c>
      <c r="B74" s="77" t="s">
        <v>177</v>
      </c>
      <c r="C74" s="54" t="s">
        <v>70</v>
      </c>
      <c r="D74" s="54" t="s">
        <v>17</v>
      </c>
      <c r="E74" s="54" t="s">
        <v>78</v>
      </c>
      <c r="F74" s="55">
        <v>244</v>
      </c>
      <c r="G74" s="60">
        <v>13</v>
      </c>
      <c r="H74" s="60">
        <v>8</v>
      </c>
    </row>
    <row r="75" spans="1:8" ht="12.75" customHeight="1" x14ac:dyDescent="0.3">
      <c r="A75" s="59" t="s">
        <v>79</v>
      </c>
      <c r="B75" s="77" t="s">
        <v>95</v>
      </c>
      <c r="C75" s="54" t="s">
        <v>70</v>
      </c>
      <c r="D75" s="54" t="s">
        <v>17</v>
      </c>
      <c r="E75" s="11" t="s">
        <v>80</v>
      </c>
      <c r="F75" s="10"/>
      <c r="G75" s="56">
        <f t="shared" ref="G75:G76" si="12">G76</f>
        <v>20</v>
      </c>
      <c r="H75" s="56">
        <f t="shared" ref="H75:H76" si="13">H76</f>
        <v>23</v>
      </c>
    </row>
    <row r="76" spans="1:8" ht="12.75" customHeight="1" x14ac:dyDescent="0.3">
      <c r="A76" s="57" t="s">
        <v>57</v>
      </c>
      <c r="B76" s="77" t="s">
        <v>95</v>
      </c>
      <c r="C76" s="54" t="s">
        <v>70</v>
      </c>
      <c r="D76" s="54" t="s">
        <v>17</v>
      </c>
      <c r="E76" s="54" t="s">
        <v>80</v>
      </c>
      <c r="F76" s="55">
        <v>200</v>
      </c>
      <c r="G76" s="58">
        <f t="shared" si="12"/>
        <v>20</v>
      </c>
      <c r="H76" s="58">
        <f t="shared" si="13"/>
        <v>23</v>
      </c>
    </row>
    <row r="77" spans="1:8" ht="22.5" customHeight="1" x14ac:dyDescent="0.3">
      <c r="A77" s="57" t="s">
        <v>75</v>
      </c>
      <c r="B77" s="77" t="s">
        <v>95</v>
      </c>
      <c r="C77" s="54" t="s">
        <v>70</v>
      </c>
      <c r="D77" s="54" t="s">
        <v>17</v>
      </c>
      <c r="E77" s="54" t="s">
        <v>80</v>
      </c>
      <c r="F77" s="55">
        <v>240</v>
      </c>
      <c r="G77" s="58">
        <v>20</v>
      </c>
      <c r="H77" s="58">
        <f>H78</f>
        <v>23</v>
      </c>
    </row>
    <row r="78" spans="1:8" ht="22.5" customHeight="1" x14ac:dyDescent="0.3">
      <c r="A78" s="57" t="s">
        <v>76</v>
      </c>
      <c r="B78" s="77" t="s">
        <v>95</v>
      </c>
      <c r="C78" s="54" t="s">
        <v>70</v>
      </c>
      <c r="D78" s="54" t="s">
        <v>17</v>
      </c>
      <c r="E78" s="54" t="s">
        <v>80</v>
      </c>
      <c r="F78" s="55">
        <v>244</v>
      </c>
      <c r="G78" s="60">
        <v>20</v>
      </c>
      <c r="H78" s="60">
        <v>23</v>
      </c>
    </row>
    <row r="79" spans="1:8" x14ac:dyDescent="0.3">
      <c r="A79" s="9" t="s">
        <v>161</v>
      </c>
      <c r="B79" s="77" t="s">
        <v>177</v>
      </c>
      <c r="C79" s="11" t="s">
        <v>159</v>
      </c>
      <c r="D79" s="11" t="s">
        <v>12</v>
      </c>
      <c r="E79" s="10" t="s">
        <v>14</v>
      </c>
      <c r="F79" s="10" t="s">
        <v>15</v>
      </c>
      <c r="G79" s="8">
        <f t="shared" ref="G79:G81" si="14">G80</f>
        <v>21</v>
      </c>
      <c r="H79" s="8">
        <f t="shared" ref="H79:H81" si="15">H80</f>
        <v>25</v>
      </c>
    </row>
    <row r="80" spans="1:8" x14ac:dyDescent="0.3">
      <c r="A80" s="133" t="s">
        <v>162</v>
      </c>
      <c r="B80" s="77" t="s">
        <v>177</v>
      </c>
      <c r="C80" s="11" t="s">
        <v>159</v>
      </c>
      <c r="D80" s="11" t="s">
        <v>12</v>
      </c>
      <c r="E80" s="10" t="s">
        <v>81</v>
      </c>
      <c r="F80" s="10"/>
      <c r="G80" s="8">
        <f t="shared" si="14"/>
        <v>21</v>
      </c>
      <c r="H80" s="8">
        <f t="shared" si="15"/>
        <v>25</v>
      </c>
    </row>
    <row r="81" spans="1:8" x14ac:dyDescent="0.3">
      <c r="A81" s="27" t="s">
        <v>37</v>
      </c>
      <c r="B81" s="77" t="s">
        <v>177</v>
      </c>
      <c r="C81" s="54" t="s">
        <v>159</v>
      </c>
      <c r="D81" s="54" t="s">
        <v>12</v>
      </c>
      <c r="E81" s="55" t="s">
        <v>81</v>
      </c>
      <c r="F81" s="55" t="s">
        <v>39</v>
      </c>
      <c r="G81" s="60">
        <f t="shared" si="14"/>
        <v>21</v>
      </c>
      <c r="H81" s="60">
        <f t="shared" si="15"/>
        <v>25</v>
      </c>
    </row>
    <row r="82" spans="1:8" ht="21.6" x14ac:dyDescent="0.3">
      <c r="A82" s="61" t="s">
        <v>40</v>
      </c>
      <c r="B82" s="77" t="s">
        <v>177</v>
      </c>
      <c r="C82" s="54" t="s">
        <v>159</v>
      </c>
      <c r="D82" s="54" t="s">
        <v>12</v>
      </c>
      <c r="E82" s="55" t="s">
        <v>81</v>
      </c>
      <c r="F82" s="55" t="s">
        <v>41</v>
      </c>
      <c r="G82" s="60">
        <v>21</v>
      </c>
      <c r="H82" s="60">
        <f>H83</f>
        <v>25</v>
      </c>
    </row>
    <row r="83" spans="1:8" ht="21.6" x14ac:dyDescent="0.3">
      <c r="A83" s="61" t="s">
        <v>43</v>
      </c>
      <c r="B83" s="77" t="s">
        <v>177</v>
      </c>
      <c r="C83" s="54" t="s">
        <v>159</v>
      </c>
      <c r="D83" s="54" t="s">
        <v>12</v>
      </c>
      <c r="E83" s="55" t="s">
        <v>81</v>
      </c>
      <c r="F83" s="55" t="s">
        <v>44</v>
      </c>
      <c r="G83" s="58">
        <v>21</v>
      </c>
      <c r="H83" s="62">
        <v>25</v>
      </c>
    </row>
    <row r="84" spans="1:8" x14ac:dyDescent="0.3">
      <c r="A84" s="5" t="s">
        <v>200</v>
      </c>
      <c r="B84" s="146" t="s">
        <v>177</v>
      </c>
      <c r="C84" s="35" t="s">
        <v>59</v>
      </c>
      <c r="D84" s="35" t="s">
        <v>197</v>
      </c>
      <c r="E84" s="44" t="s">
        <v>201</v>
      </c>
      <c r="F84" s="10"/>
      <c r="G84" s="56">
        <f t="shared" ref="G84:G85" si="16">G85</f>
        <v>3</v>
      </c>
      <c r="H84" s="56">
        <f t="shared" ref="H84:H86" si="17">H85</f>
        <v>3</v>
      </c>
    </row>
    <row r="85" spans="1:8" x14ac:dyDescent="0.3">
      <c r="A85" s="57" t="s">
        <v>57</v>
      </c>
      <c r="B85" s="77" t="s">
        <v>177</v>
      </c>
      <c r="C85" s="38" t="s">
        <v>17</v>
      </c>
      <c r="D85" s="38" t="s">
        <v>197</v>
      </c>
      <c r="E85" s="47" t="s">
        <v>201</v>
      </c>
      <c r="F85" s="55">
        <v>200</v>
      </c>
      <c r="G85" s="58">
        <f t="shared" si="16"/>
        <v>3</v>
      </c>
      <c r="H85" s="58">
        <f t="shared" si="17"/>
        <v>3</v>
      </c>
    </row>
    <row r="86" spans="1:8" ht="20.399999999999999" x14ac:dyDescent="0.3">
      <c r="A86" s="57" t="s">
        <v>75</v>
      </c>
      <c r="B86" s="77" t="s">
        <v>177</v>
      </c>
      <c r="C86" s="38" t="s">
        <v>17</v>
      </c>
      <c r="D86" s="38" t="s">
        <v>197</v>
      </c>
      <c r="E86" s="47" t="s">
        <v>201</v>
      </c>
      <c r="F86" s="55">
        <v>240</v>
      </c>
      <c r="G86" s="60">
        <v>3</v>
      </c>
      <c r="H86" s="58">
        <f t="shared" si="17"/>
        <v>3</v>
      </c>
    </row>
    <row r="87" spans="1:8" ht="20.399999999999999" x14ac:dyDescent="0.3">
      <c r="A87" s="57" t="s">
        <v>76</v>
      </c>
      <c r="B87" s="77" t="s">
        <v>177</v>
      </c>
      <c r="C87" s="38" t="s">
        <v>17</v>
      </c>
      <c r="D87" s="38" t="s">
        <v>197</v>
      </c>
      <c r="E87" s="47" t="s">
        <v>201</v>
      </c>
      <c r="F87" s="55">
        <v>244</v>
      </c>
      <c r="G87" s="60">
        <v>3</v>
      </c>
      <c r="H87" s="60">
        <v>3</v>
      </c>
    </row>
    <row r="88" spans="1:8" x14ac:dyDescent="0.3">
      <c r="A88" s="57" t="s">
        <v>221</v>
      </c>
      <c r="B88" s="151"/>
      <c r="C88" s="151"/>
      <c r="D88" s="151"/>
      <c r="E88" s="151"/>
      <c r="F88" s="151"/>
      <c r="G88" s="151">
        <f>G15*2.5%</f>
        <v>78.705399999999997</v>
      </c>
      <c r="H88" s="151">
        <f>H15*5%</f>
        <v>158.55160000000004</v>
      </c>
    </row>
  </sheetData>
  <mergeCells count="14">
    <mergeCell ref="C1:H1"/>
    <mergeCell ref="F13:F14"/>
    <mergeCell ref="G13:G14"/>
    <mergeCell ref="H13:H14"/>
    <mergeCell ref="C2:H2"/>
    <mergeCell ref="C6:H6"/>
    <mergeCell ref="C8:H8"/>
    <mergeCell ref="A10:H10"/>
    <mergeCell ref="A11:G11"/>
    <mergeCell ref="A13:A14"/>
    <mergeCell ref="B13:B14"/>
    <mergeCell ref="C13:C14"/>
    <mergeCell ref="D13:D14"/>
    <mergeCell ref="E13:E14"/>
  </mergeCells>
  <pageMargins left="0.25" right="0.25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96"/>
  <sheetViews>
    <sheetView topLeftCell="A64" workbookViewId="0">
      <selection sqref="A1:G96"/>
    </sheetView>
  </sheetViews>
  <sheetFormatPr defaultRowHeight="13.8" x14ac:dyDescent="0.3"/>
  <cols>
    <col min="1" max="1" width="62.5546875" customWidth="1"/>
    <col min="2" max="2" width="4.5546875" customWidth="1"/>
    <col min="3" max="3" width="3.44140625" customWidth="1"/>
    <col min="4" max="4" width="4.33203125" customWidth="1"/>
    <col min="5" max="5" width="10.5546875" customWidth="1"/>
    <col min="6" max="6" width="4.6640625" customWidth="1"/>
    <col min="7" max="7" width="7" customWidth="1"/>
  </cols>
  <sheetData>
    <row r="1" spans="1:9" ht="12.75" customHeight="1" x14ac:dyDescent="0.3">
      <c r="A1" s="1"/>
      <c r="B1" s="1"/>
      <c r="C1" s="160" t="s">
        <v>160</v>
      </c>
      <c r="D1" s="160"/>
      <c r="E1" s="160"/>
      <c r="F1" s="160"/>
      <c r="G1" s="160"/>
    </row>
    <row r="2" spans="1:9" x14ac:dyDescent="0.3">
      <c r="A2" s="1"/>
      <c r="B2" s="1"/>
      <c r="C2" s="160" t="s">
        <v>1</v>
      </c>
      <c r="D2" s="160"/>
      <c r="E2" s="160"/>
      <c r="F2" s="160"/>
      <c r="G2" s="160"/>
    </row>
    <row r="3" spans="1:9" x14ac:dyDescent="0.3">
      <c r="A3" s="1"/>
      <c r="B3" s="1"/>
      <c r="C3" s="64" t="s">
        <v>174</v>
      </c>
      <c r="D3" s="64"/>
      <c r="E3" s="64"/>
      <c r="F3" s="64"/>
      <c r="G3" s="64"/>
    </row>
    <row r="4" spans="1:9" x14ac:dyDescent="0.3">
      <c r="A4" s="1"/>
      <c r="B4" s="1"/>
      <c r="C4" s="64" t="s">
        <v>2</v>
      </c>
      <c r="D4" s="64"/>
      <c r="E4" s="64"/>
      <c r="F4" s="64"/>
      <c r="G4" s="64"/>
    </row>
    <row r="5" spans="1:9" x14ac:dyDescent="0.3">
      <c r="A5" s="1"/>
      <c r="B5" s="1"/>
      <c r="C5" s="144" t="s">
        <v>249</v>
      </c>
      <c r="D5" s="64"/>
      <c r="E5" s="64"/>
      <c r="F5" s="64"/>
      <c r="G5" s="64"/>
    </row>
    <row r="6" spans="1:9" x14ac:dyDescent="0.3">
      <c r="A6" s="1"/>
      <c r="B6" s="1"/>
      <c r="C6" s="160" t="s">
        <v>187</v>
      </c>
      <c r="D6" s="160"/>
      <c r="E6" s="160"/>
      <c r="F6" s="160"/>
      <c r="G6" s="160"/>
    </row>
    <row r="7" spans="1:9" x14ac:dyDescent="0.3">
      <c r="A7" s="1"/>
      <c r="B7" s="1"/>
      <c r="C7" s="2" t="s">
        <v>175</v>
      </c>
      <c r="D7" s="2"/>
      <c r="E7" s="2"/>
      <c r="F7" s="2"/>
      <c r="G7" s="2"/>
    </row>
    <row r="8" spans="1:9" x14ac:dyDescent="0.3">
      <c r="A8" s="1"/>
      <c r="B8" s="1"/>
      <c r="C8" s="160" t="s">
        <v>222</v>
      </c>
      <c r="D8" s="160"/>
      <c r="E8" s="160"/>
      <c r="F8" s="160"/>
      <c r="G8" s="160"/>
    </row>
    <row r="9" spans="1:9" x14ac:dyDescent="0.3">
      <c r="A9" s="1"/>
      <c r="B9" s="67" t="s">
        <v>225</v>
      </c>
      <c r="C9" s="67"/>
      <c r="D9" s="67"/>
      <c r="E9" s="67"/>
      <c r="F9" s="67"/>
      <c r="G9" s="67"/>
    </row>
    <row r="10" spans="1:9" ht="30.75" customHeight="1" x14ac:dyDescent="0.3">
      <c r="A10" s="178" t="s">
        <v>226</v>
      </c>
      <c r="B10" s="178"/>
      <c r="C10" s="178"/>
      <c r="D10" s="178"/>
      <c r="E10" s="178"/>
      <c r="F10" s="178"/>
      <c r="G10" s="178"/>
    </row>
    <row r="11" spans="1:9" x14ac:dyDescent="0.3">
      <c r="A11" s="178"/>
      <c r="B11" s="178"/>
      <c r="C11" s="178"/>
      <c r="D11" s="178"/>
      <c r="E11" s="178"/>
      <c r="F11" s="178"/>
      <c r="G11" s="178"/>
    </row>
    <row r="12" spans="1:9" x14ac:dyDescent="0.3">
      <c r="A12" s="1"/>
      <c r="B12" s="1"/>
      <c r="C12" s="3"/>
      <c r="D12" s="4"/>
      <c r="E12" s="3"/>
      <c r="F12" s="3"/>
      <c r="G12" s="63"/>
    </row>
    <row r="13" spans="1:9" ht="12.75" customHeight="1" x14ac:dyDescent="0.3">
      <c r="A13" s="172" t="s">
        <v>5</v>
      </c>
      <c r="B13" s="174" t="s">
        <v>94</v>
      </c>
      <c r="C13" s="176" t="s">
        <v>6</v>
      </c>
      <c r="D13" s="166" t="s">
        <v>7</v>
      </c>
      <c r="E13" s="164" t="s">
        <v>8</v>
      </c>
      <c r="F13" s="164" t="s">
        <v>9</v>
      </c>
      <c r="G13" s="168" t="s">
        <v>156</v>
      </c>
    </row>
    <row r="14" spans="1:9" x14ac:dyDescent="0.3">
      <c r="A14" s="173"/>
      <c r="B14" s="175"/>
      <c r="C14" s="177"/>
      <c r="D14" s="167"/>
      <c r="E14" s="165"/>
      <c r="F14" s="165"/>
      <c r="G14" s="169"/>
    </row>
    <row r="15" spans="1:9" ht="12.75" customHeight="1" x14ac:dyDescent="0.3">
      <c r="A15" s="5" t="s">
        <v>10</v>
      </c>
      <c r="B15" s="72"/>
      <c r="C15" s="6"/>
      <c r="D15" s="7"/>
      <c r="E15" s="6"/>
      <c r="F15" s="6"/>
      <c r="G15" s="156">
        <f>G16+G52+G74+G92+G43+G65+G70+G84</f>
        <v>3464.018</v>
      </c>
      <c r="H15">
        <v>3464.018</v>
      </c>
      <c r="I15" s="122">
        <f>G15-H15</f>
        <v>0</v>
      </c>
    </row>
    <row r="16" spans="1:9" x14ac:dyDescent="0.3">
      <c r="A16" s="73" t="s">
        <v>176</v>
      </c>
      <c r="B16" s="74"/>
      <c r="C16" s="75"/>
      <c r="D16" s="76"/>
      <c r="E16" s="75"/>
      <c r="F16" s="75"/>
      <c r="G16" s="8">
        <f>G17+G23+G47</f>
        <v>3229.1239999999998</v>
      </c>
    </row>
    <row r="17" spans="1:8" x14ac:dyDescent="0.3">
      <c r="A17" s="9" t="s">
        <v>11</v>
      </c>
      <c r="B17" s="77" t="s">
        <v>177</v>
      </c>
      <c r="C17" s="10" t="s">
        <v>12</v>
      </c>
      <c r="D17" s="11" t="s">
        <v>13</v>
      </c>
      <c r="E17" s="10" t="s">
        <v>14</v>
      </c>
      <c r="F17" s="10" t="s">
        <v>15</v>
      </c>
      <c r="G17" s="19">
        <f>G18</f>
        <v>134.07599999999999</v>
      </c>
    </row>
    <row r="18" spans="1:8" ht="20.399999999999999" x14ac:dyDescent="0.3">
      <c r="A18" s="13" t="s">
        <v>16</v>
      </c>
      <c r="B18" s="77" t="s">
        <v>177</v>
      </c>
      <c r="C18" s="14" t="s">
        <v>12</v>
      </c>
      <c r="D18" s="15" t="s">
        <v>17</v>
      </c>
      <c r="E18" s="14" t="s">
        <v>14</v>
      </c>
      <c r="F18" s="14" t="s">
        <v>15</v>
      </c>
      <c r="G18" s="21">
        <f>G19</f>
        <v>134.07599999999999</v>
      </c>
    </row>
    <row r="19" spans="1:8" x14ac:dyDescent="0.3">
      <c r="A19" s="16" t="s">
        <v>18</v>
      </c>
      <c r="B19" s="77" t="s">
        <v>177</v>
      </c>
      <c r="C19" s="17" t="s">
        <v>12</v>
      </c>
      <c r="D19" s="18" t="s">
        <v>17</v>
      </c>
      <c r="E19" s="17" t="s">
        <v>19</v>
      </c>
      <c r="F19" s="17" t="s">
        <v>15</v>
      </c>
      <c r="G19" s="21">
        <f>G20</f>
        <v>134.07599999999999</v>
      </c>
    </row>
    <row r="20" spans="1:8" ht="39.6" x14ac:dyDescent="0.3">
      <c r="A20" s="20" t="s">
        <v>20</v>
      </c>
      <c r="B20" s="77" t="s">
        <v>177</v>
      </c>
      <c r="C20" s="17" t="s">
        <v>12</v>
      </c>
      <c r="D20" s="18" t="s">
        <v>17</v>
      </c>
      <c r="E20" s="17" t="s">
        <v>22</v>
      </c>
      <c r="F20" s="17">
        <v>100</v>
      </c>
      <c r="G20" s="21">
        <f>G21</f>
        <v>134.07599999999999</v>
      </c>
    </row>
    <row r="21" spans="1:8" x14ac:dyDescent="0.3">
      <c r="A21" s="20" t="s">
        <v>21</v>
      </c>
      <c r="B21" s="77" t="s">
        <v>177</v>
      </c>
      <c r="C21" s="17" t="s">
        <v>12</v>
      </c>
      <c r="D21" s="18" t="s">
        <v>17</v>
      </c>
      <c r="E21" s="17" t="s">
        <v>22</v>
      </c>
      <c r="F21" s="17">
        <v>120</v>
      </c>
      <c r="G21" s="24">
        <f>G22</f>
        <v>134.07599999999999</v>
      </c>
    </row>
    <row r="22" spans="1:8" ht="27" x14ac:dyDescent="0.3">
      <c r="A22" s="22" t="s">
        <v>23</v>
      </c>
      <c r="B22" s="77" t="s">
        <v>177</v>
      </c>
      <c r="C22" s="17" t="s">
        <v>12</v>
      </c>
      <c r="D22" s="18" t="s">
        <v>17</v>
      </c>
      <c r="E22" s="78" t="s">
        <v>96</v>
      </c>
      <c r="F22" s="79">
        <v>122</v>
      </c>
      <c r="G22" s="21">
        <f>134.076</f>
        <v>134.07599999999999</v>
      </c>
      <c r="H22" s="148"/>
    </row>
    <row r="23" spans="1:8" ht="20.399999999999999" x14ac:dyDescent="0.3">
      <c r="A23" s="13" t="s">
        <v>24</v>
      </c>
      <c r="B23" s="77" t="s">
        <v>177</v>
      </c>
      <c r="C23" s="14" t="s">
        <v>12</v>
      </c>
      <c r="D23" s="15" t="s">
        <v>25</v>
      </c>
      <c r="E23" s="14"/>
      <c r="F23" s="14"/>
      <c r="G23" s="19">
        <f>G24+G29</f>
        <v>3094.0479999999998</v>
      </c>
    </row>
    <row r="24" spans="1:8" x14ac:dyDescent="0.3">
      <c r="A24" s="25" t="s">
        <v>26</v>
      </c>
      <c r="B24" s="77" t="s">
        <v>177</v>
      </c>
      <c r="C24" s="17" t="s">
        <v>12</v>
      </c>
      <c r="D24" s="18" t="s">
        <v>25</v>
      </c>
      <c r="E24" s="17" t="s">
        <v>27</v>
      </c>
      <c r="F24" s="17" t="s">
        <v>15</v>
      </c>
      <c r="G24" s="19">
        <f>G25</f>
        <v>919.36599999999999</v>
      </c>
    </row>
    <row r="25" spans="1:8" ht="30.6" x14ac:dyDescent="0.3">
      <c r="A25" s="27" t="s">
        <v>20</v>
      </c>
      <c r="B25" s="77" t="s">
        <v>177</v>
      </c>
      <c r="C25" s="17" t="s">
        <v>12</v>
      </c>
      <c r="D25" s="18" t="s">
        <v>25</v>
      </c>
      <c r="E25" s="17" t="s">
        <v>28</v>
      </c>
      <c r="F25" s="17" t="s">
        <v>29</v>
      </c>
      <c r="G25" s="21">
        <f>G26</f>
        <v>919.36599999999999</v>
      </c>
    </row>
    <row r="26" spans="1:8" x14ac:dyDescent="0.3">
      <c r="A26" s="27" t="s">
        <v>21</v>
      </c>
      <c r="B26" s="77" t="s">
        <v>177</v>
      </c>
      <c r="C26" s="17" t="s">
        <v>12</v>
      </c>
      <c r="D26" s="18" t="s">
        <v>25</v>
      </c>
      <c r="E26" s="17" t="s">
        <v>28</v>
      </c>
      <c r="F26" s="17" t="s">
        <v>30</v>
      </c>
      <c r="G26" s="21">
        <f>G27+G28</f>
        <v>919.36599999999999</v>
      </c>
    </row>
    <row r="27" spans="1:8" x14ac:dyDescent="0.3">
      <c r="A27" s="28" t="s">
        <v>31</v>
      </c>
      <c r="B27" s="77" t="s">
        <v>177</v>
      </c>
      <c r="C27" s="17" t="s">
        <v>12</v>
      </c>
      <c r="D27" s="18" t="s">
        <v>25</v>
      </c>
      <c r="E27" s="17" t="s">
        <v>28</v>
      </c>
      <c r="F27" s="17" t="s">
        <v>32</v>
      </c>
      <c r="G27" s="21">
        <f>701.574</f>
        <v>701.57399999999996</v>
      </c>
    </row>
    <row r="28" spans="1:8" ht="21.6" x14ac:dyDescent="0.3">
      <c r="A28" s="28" t="s">
        <v>33</v>
      </c>
      <c r="B28" s="77" t="s">
        <v>177</v>
      </c>
      <c r="C28" s="17" t="s">
        <v>12</v>
      </c>
      <c r="D28" s="18" t="s">
        <v>25</v>
      </c>
      <c r="E28" s="17" t="s">
        <v>28</v>
      </c>
      <c r="F28" s="17">
        <v>129</v>
      </c>
      <c r="G28" s="21">
        <f>217.792</f>
        <v>217.792</v>
      </c>
    </row>
    <row r="29" spans="1:8" x14ac:dyDescent="0.3">
      <c r="A29" s="13" t="s">
        <v>34</v>
      </c>
      <c r="B29" s="77" t="s">
        <v>177</v>
      </c>
      <c r="C29" s="14" t="s">
        <v>12</v>
      </c>
      <c r="D29" s="15" t="s">
        <v>25</v>
      </c>
      <c r="E29" s="14" t="s">
        <v>35</v>
      </c>
      <c r="F29" s="14" t="s">
        <v>15</v>
      </c>
      <c r="G29" s="19">
        <f>G30+G34+G38</f>
        <v>2174.6819999999998</v>
      </c>
    </row>
    <row r="30" spans="1:8" ht="30.6" x14ac:dyDescent="0.3">
      <c r="A30" s="27" t="s">
        <v>20</v>
      </c>
      <c r="B30" s="77" t="s">
        <v>177</v>
      </c>
      <c r="C30" s="17" t="s">
        <v>12</v>
      </c>
      <c r="D30" s="18" t="s">
        <v>25</v>
      </c>
      <c r="E30" s="17" t="s">
        <v>36</v>
      </c>
      <c r="F30" s="17" t="s">
        <v>29</v>
      </c>
      <c r="G30" s="21">
        <f>G31</f>
        <v>1982.634</v>
      </c>
    </row>
    <row r="31" spans="1:8" x14ac:dyDescent="0.3">
      <c r="A31" s="27" t="s">
        <v>21</v>
      </c>
      <c r="B31" s="77" t="s">
        <v>177</v>
      </c>
      <c r="C31" s="17" t="s">
        <v>12</v>
      </c>
      <c r="D31" s="18" t="s">
        <v>25</v>
      </c>
      <c r="E31" s="17" t="s">
        <v>36</v>
      </c>
      <c r="F31" s="17" t="s">
        <v>30</v>
      </c>
      <c r="G31" s="21">
        <f>G32+G33</f>
        <v>1982.634</v>
      </c>
    </row>
    <row r="32" spans="1:8" x14ac:dyDescent="0.3">
      <c r="A32" s="28" t="s">
        <v>31</v>
      </c>
      <c r="B32" s="77" t="s">
        <v>177</v>
      </c>
      <c r="C32" s="17" t="s">
        <v>12</v>
      </c>
      <c r="D32" s="18" t="s">
        <v>25</v>
      </c>
      <c r="E32" s="17" t="s">
        <v>36</v>
      </c>
      <c r="F32" s="17" t="s">
        <v>32</v>
      </c>
      <c r="G32" s="21">
        <f>1522.76</f>
        <v>1522.76</v>
      </c>
    </row>
    <row r="33" spans="1:7" ht="21.6" x14ac:dyDescent="0.3">
      <c r="A33" s="28" t="s">
        <v>33</v>
      </c>
      <c r="B33" s="77" t="s">
        <v>177</v>
      </c>
      <c r="C33" s="17" t="s">
        <v>12</v>
      </c>
      <c r="D33" s="18" t="s">
        <v>25</v>
      </c>
      <c r="E33" s="17" t="s">
        <v>36</v>
      </c>
      <c r="F33" s="17">
        <v>129</v>
      </c>
      <c r="G33" s="21">
        <f>459.874</f>
        <v>459.87400000000002</v>
      </c>
    </row>
    <row r="34" spans="1:7" x14ac:dyDescent="0.3">
      <c r="A34" s="27" t="s">
        <v>37</v>
      </c>
      <c r="B34" s="77" t="s">
        <v>177</v>
      </c>
      <c r="C34" s="17" t="s">
        <v>12</v>
      </c>
      <c r="D34" s="18" t="s">
        <v>25</v>
      </c>
      <c r="E34" s="17" t="s">
        <v>38</v>
      </c>
      <c r="F34" s="17" t="s">
        <v>39</v>
      </c>
      <c r="G34" s="21">
        <f>G35</f>
        <v>180.798</v>
      </c>
    </row>
    <row r="35" spans="1:7" x14ac:dyDescent="0.3">
      <c r="A35" s="29" t="s">
        <v>40</v>
      </c>
      <c r="B35" s="77" t="s">
        <v>177</v>
      </c>
      <c r="C35" s="17" t="s">
        <v>12</v>
      </c>
      <c r="D35" s="18" t="s">
        <v>25</v>
      </c>
      <c r="E35" s="17" t="s">
        <v>38</v>
      </c>
      <c r="F35" s="17" t="s">
        <v>41</v>
      </c>
      <c r="G35" s="21">
        <f>G36+G37</f>
        <v>180.798</v>
      </c>
    </row>
    <row r="36" spans="1:7" x14ac:dyDescent="0.3">
      <c r="A36" s="80" t="s">
        <v>42</v>
      </c>
      <c r="B36" s="77" t="s">
        <v>177</v>
      </c>
      <c r="C36" s="17" t="s">
        <v>12</v>
      </c>
      <c r="D36" s="18" t="s">
        <v>25</v>
      </c>
      <c r="E36" s="17" t="s">
        <v>38</v>
      </c>
      <c r="F36" s="17">
        <v>242</v>
      </c>
      <c r="G36" s="21">
        <v>31</v>
      </c>
    </row>
    <row r="37" spans="1:7" ht="21.6" x14ac:dyDescent="0.3">
      <c r="A37" s="80" t="s">
        <v>43</v>
      </c>
      <c r="B37" s="77" t="s">
        <v>177</v>
      </c>
      <c r="C37" s="17" t="s">
        <v>12</v>
      </c>
      <c r="D37" s="18" t="s">
        <v>25</v>
      </c>
      <c r="E37" s="17" t="s">
        <v>38</v>
      </c>
      <c r="F37" s="17" t="s">
        <v>44</v>
      </c>
      <c r="G37" s="21">
        <f>149.798</f>
        <v>149.798</v>
      </c>
    </row>
    <row r="38" spans="1:7" x14ac:dyDescent="0.3">
      <c r="A38" s="27" t="s">
        <v>45</v>
      </c>
      <c r="B38" s="77" t="s">
        <v>177</v>
      </c>
      <c r="C38" s="17" t="s">
        <v>12</v>
      </c>
      <c r="D38" s="18" t="s">
        <v>25</v>
      </c>
      <c r="E38" s="17" t="s">
        <v>38</v>
      </c>
      <c r="F38" s="17" t="s">
        <v>46</v>
      </c>
      <c r="G38" s="21">
        <f>G39</f>
        <v>11.25</v>
      </c>
    </row>
    <row r="39" spans="1:7" x14ac:dyDescent="0.3">
      <c r="A39" s="80" t="s">
        <v>47</v>
      </c>
      <c r="B39" s="77" t="s">
        <v>177</v>
      </c>
      <c r="C39" s="17" t="s">
        <v>12</v>
      </c>
      <c r="D39" s="18" t="s">
        <v>25</v>
      </c>
      <c r="E39" s="17" t="s">
        <v>38</v>
      </c>
      <c r="F39" s="17" t="s">
        <v>48</v>
      </c>
      <c r="G39" s="21">
        <f>G40+G41+G42</f>
        <v>11.25</v>
      </c>
    </row>
    <row r="40" spans="1:7" x14ac:dyDescent="0.3">
      <c r="A40" s="27" t="s">
        <v>49</v>
      </c>
      <c r="B40" s="77" t="s">
        <v>177</v>
      </c>
      <c r="C40" s="17" t="s">
        <v>12</v>
      </c>
      <c r="D40" s="18" t="s">
        <v>25</v>
      </c>
      <c r="E40" s="17" t="s">
        <v>38</v>
      </c>
      <c r="F40" s="17" t="s">
        <v>50</v>
      </c>
      <c r="G40" s="21">
        <v>2</v>
      </c>
    </row>
    <row r="41" spans="1:7" x14ac:dyDescent="0.3">
      <c r="A41" s="80" t="s">
        <v>51</v>
      </c>
      <c r="B41" s="77" t="s">
        <v>177</v>
      </c>
      <c r="C41" s="17" t="s">
        <v>12</v>
      </c>
      <c r="D41" s="18" t="s">
        <v>25</v>
      </c>
      <c r="E41" s="17" t="s">
        <v>38</v>
      </c>
      <c r="F41" s="17">
        <v>852</v>
      </c>
      <c r="G41" s="21">
        <v>1</v>
      </c>
    </row>
    <row r="42" spans="1:7" x14ac:dyDescent="0.3">
      <c r="A42" s="80" t="s">
        <v>97</v>
      </c>
      <c r="B42" s="77" t="s">
        <v>177</v>
      </c>
      <c r="C42" s="17" t="s">
        <v>12</v>
      </c>
      <c r="D42" s="18" t="s">
        <v>25</v>
      </c>
      <c r="E42" s="17" t="s">
        <v>22</v>
      </c>
      <c r="F42" s="17">
        <v>853</v>
      </c>
      <c r="G42" s="21">
        <f>8.25</f>
        <v>8.25</v>
      </c>
    </row>
    <row r="43" spans="1:7" hidden="1" x14ac:dyDescent="0.3">
      <c r="A43" s="59" t="s">
        <v>193</v>
      </c>
      <c r="B43" s="146" t="s">
        <v>177</v>
      </c>
      <c r="C43" s="11" t="s">
        <v>12</v>
      </c>
      <c r="D43" s="11" t="s">
        <v>194</v>
      </c>
      <c r="E43" s="11"/>
      <c r="F43" s="10"/>
      <c r="G43" s="56">
        <f>G44</f>
        <v>0</v>
      </c>
    </row>
    <row r="44" spans="1:7" hidden="1" x14ac:dyDescent="0.3">
      <c r="A44" s="57" t="s">
        <v>57</v>
      </c>
      <c r="B44" s="77" t="s">
        <v>177</v>
      </c>
      <c r="C44" s="54" t="s">
        <v>12</v>
      </c>
      <c r="D44" s="54" t="s">
        <v>194</v>
      </c>
      <c r="E44" s="54" t="s">
        <v>195</v>
      </c>
      <c r="F44" s="55">
        <v>200</v>
      </c>
      <c r="G44" s="58">
        <f>G45</f>
        <v>0</v>
      </c>
    </row>
    <row r="45" spans="1:7" hidden="1" x14ac:dyDescent="0.3">
      <c r="A45" s="57" t="s">
        <v>75</v>
      </c>
      <c r="B45" s="77" t="s">
        <v>177</v>
      </c>
      <c r="C45" s="54" t="s">
        <v>12</v>
      </c>
      <c r="D45" s="54" t="s">
        <v>194</v>
      </c>
      <c r="E45" s="54" t="s">
        <v>195</v>
      </c>
      <c r="F45" s="55">
        <v>240</v>
      </c>
      <c r="G45" s="58">
        <f>G46</f>
        <v>0</v>
      </c>
    </row>
    <row r="46" spans="1:7" ht="20.399999999999999" hidden="1" x14ac:dyDescent="0.3">
      <c r="A46" s="57" t="s">
        <v>76</v>
      </c>
      <c r="B46" s="77" t="s">
        <v>177</v>
      </c>
      <c r="C46" s="54" t="s">
        <v>12</v>
      </c>
      <c r="D46" s="54" t="s">
        <v>194</v>
      </c>
      <c r="E46" s="54" t="s">
        <v>195</v>
      </c>
      <c r="F46" s="55">
        <v>244</v>
      </c>
      <c r="G46" s="60"/>
    </row>
    <row r="47" spans="1:7" x14ac:dyDescent="0.3">
      <c r="A47" s="31" t="s">
        <v>52</v>
      </c>
      <c r="B47" s="77" t="s">
        <v>177</v>
      </c>
      <c r="C47" s="17" t="s">
        <v>12</v>
      </c>
      <c r="D47" s="15" t="s">
        <v>53</v>
      </c>
      <c r="E47" s="14"/>
      <c r="F47" s="14"/>
      <c r="G47" s="19">
        <v>1</v>
      </c>
    </row>
    <row r="48" spans="1:7" x14ac:dyDescent="0.3">
      <c r="A48" s="29" t="s">
        <v>54</v>
      </c>
      <c r="B48" s="77" t="s">
        <v>177</v>
      </c>
      <c r="C48" s="17" t="s">
        <v>12</v>
      </c>
      <c r="D48" s="18" t="s">
        <v>53</v>
      </c>
      <c r="E48" s="32" t="s">
        <v>55</v>
      </c>
      <c r="F48" s="17"/>
      <c r="G48" s="21">
        <v>1</v>
      </c>
    </row>
    <row r="49" spans="1:7" x14ac:dyDescent="0.3">
      <c r="A49" s="33" t="s">
        <v>56</v>
      </c>
      <c r="B49" s="77" t="s">
        <v>177</v>
      </c>
      <c r="C49" s="17" t="s">
        <v>12</v>
      </c>
      <c r="D49" s="18" t="s">
        <v>53</v>
      </c>
      <c r="E49" s="34" t="s">
        <v>55</v>
      </c>
      <c r="F49" s="17"/>
      <c r="G49" s="42">
        <v>1</v>
      </c>
    </row>
    <row r="50" spans="1:7" x14ac:dyDescent="0.3">
      <c r="A50" s="33" t="s">
        <v>57</v>
      </c>
      <c r="B50" s="77" t="s">
        <v>177</v>
      </c>
      <c r="C50" s="17" t="s">
        <v>12</v>
      </c>
      <c r="D50" s="35" t="s">
        <v>53</v>
      </c>
      <c r="E50" s="34" t="s">
        <v>55</v>
      </c>
      <c r="F50" s="36">
        <v>200</v>
      </c>
      <c r="G50" s="42">
        <v>1</v>
      </c>
    </row>
    <row r="51" spans="1:7" x14ac:dyDescent="0.3">
      <c r="A51" s="37" t="s">
        <v>40</v>
      </c>
      <c r="B51" s="77" t="s">
        <v>177</v>
      </c>
      <c r="C51" s="17" t="s">
        <v>12</v>
      </c>
      <c r="D51" s="38" t="s">
        <v>53</v>
      </c>
      <c r="E51" s="34" t="s">
        <v>55</v>
      </c>
      <c r="F51" s="39">
        <v>240</v>
      </c>
      <c r="G51" s="42">
        <v>1</v>
      </c>
    </row>
    <row r="52" spans="1:7" ht="20.399999999999999" x14ac:dyDescent="0.3">
      <c r="A52" s="41" t="s">
        <v>43</v>
      </c>
      <c r="B52" s="77" t="s">
        <v>177</v>
      </c>
      <c r="C52" s="17" t="s">
        <v>12</v>
      </c>
      <c r="D52" s="38" t="s">
        <v>53</v>
      </c>
      <c r="E52" s="34" t="s">
        <v>55</v>
      </c>
      <c r="F52" s="39">
        <v>244</v>
      </c>
      <c r="G52" s="40">
        <f>G53</f>
        <v>170.89400000000001</v>
      </c>
    </row>
    <row r="53" spans="1:7" x14ac:dyDescent="0.3">
      <c r="A53" s="43" t="s">
        <v>58</v>
      </c>
      <c r="B53" s="77" t="s">
        <v>177</v>
      </c>
      <c r="C53" s="35" t="s">
        <v>59</v>
      </c>
      <c r="D53" s="35"/>
      <c r="E53" s="32"/>
      <c r="F53" s="36"/>
      <c r="G53" s="40">
        <f>G54</f>
        <v>170.89400000000001</v>
      </c>
    </row>
    <row r="54" spans="1:7" x14ac:dyDescent="0.3">
      <c r="A54" s="43" t="s">
        <v>60</v>
      </c>
      <c r="B54" s="77" t="s">
        <v>177</v>
      </c>
      <c r="C54" s="35" t="s">
        <v>59</v>
      </c>
      <c r="D54" s="35" t="s">
        <v>17</v>
      </c>
      <c r="E54" s="44"/>
      <c r="F54" s="35"/>
      <c r="G54" s="40">
        <f>G55+G62</f>
        <v>170.89400000000001</v>
      </c>
    </row>
    <row r="55" spans="1:7" x14ac:dyDescent="0.3">
      <c r="A55" s="43" t="s">
        <v>61</v>
      </c>
      <c r="B55" s="77" t="s">
        <v>177</v>
      </c>
      <c r="C55" s="35" t="s">
        <v>59</v>
      </c>
      <c r="D55" s="35" t="s">
        <v>17</v>
      </c>
      <c r="E55" s="45" t="s">
        <v>62</v>
      </c>
      <c r="F55" s="36"/>
      <c r="G55" s="42">
        <f>G56</f>
        <v>121.294</v>
      </c>
    </row>
    <row r="56" spans="1:7" ht="20.399999999999999" x14ac:dyDescent="0.3">
      <c r="A56" s="81" t="s">
        <v>63</v>
      </c>
      <c r="B56" s="77" t="s">
        <v>177</v>
      </c>
      <c r="C56" s="38" t="s">
        <v>59</v>
      </c>
      <c r="D56" s="38" t="s">
        <v>17</v>
      </c>
      <c r="E56" s="47" t="s">
        <v>64</v>
      </c>
      <c r="F56" s="39"/>
      <c r="G56" s="42">
        <f>G57</f>
        <v>121.294</v>
      </c>
    </row>
    <row r="57" spans="1:7" ht="30.6" x14ac:dyDescent="0.3">
      <c r="A57" s="41" t="s">
        <v>20</v>
      </c>
      <c r="B57" s="77" t="s">
        <v>177</v>
      </c>
      <c r="C57" s="38" t="s">
        <v>59</v>
      </c>
      <c r="D57" s="38" t="s">
        <v>17</v>
      </c>
      <c r="E57" s="47" t="s">
        <v>64</v>
      </c>
      <c r="F57" s="39" t="s">
        <v>29</v>
      </c>
      <c r="G57" s="42">
        <f>G58+G61</f>
        <v>121.294</v>
      </c>
    </row>
    <row r="58" spans="1:7" x14ac:dyDescent="0.3">
      <c r="A58" s="41" t="s">
        <v>65</v>
      </c>
      <c r="B58" s="77" t="s">
        <v>177</v>
      </c>
      <c r="C58" s="38" t="s">
        <v>59</v>
      </c>
      <c r="D58" s="38" t="s">
        <v>17</v>
      </c>
      <c r="E58" s="47" t="s">
        <v>64</v>
      </c>
      <c r="F58" s="39">
        <v>110</v>
      </c>
      <c r="G58" s="42">
        <f>G59</f>
        <v>93.16</v>
      </c>
    </row>
    <row r="59" spans="1:7" x14ac:dyDescent="0.3">
      <c r="A59" s="48" t="s">
        <v>66</v>
      </c>
      <c r="B59" s="77" t="s">
        <v>177</v>
      </c>
      <c r="C59" s="38" t="s">
        <v>59</v>
      </c>
      <c r="D59" s="38" t="s">
        <v>17</v>
      </c>
      <c r="E59" s="47" t="s">
        <v>64</v>
      </c>
      <c r="F59" s="39">
        <v>111</v>
      </c>
      <c r="G59" s="42">
        <f>93.16</f>
        <v>93.16</v>
      </c>
    </row>
    <row r="60" spans="1:7" x14ac:dyDescent="0.3">
      <c r="A60" s="82" t="s">
        <v>67</v>
      </c>
      <c r="B60" s="77" t="s">
        <v>177</v>
      </c>
      <c r="C60" s="38" t="s">
        <v>59</v>
      </c>
      <c r="D60" s="38" t="s">
        <v>17</v>
      </c>
      <c r="E60" s="47" t="s">
        <v>64</v>
      </c>
      <c r="F60" s="39">
        <v>112</v>
      </c>
      <c r="G60" s="42"/>
    </row>
    <row r="61" spans="1:7" ht="21.6" x14ac:dyDescent="0.3">
      <c r="A61" s="50" t="s">
        <v>68</v>
      </c>
      <c r="B61" s="77" t="s">
        <v>177</v>
      </c>
      <c r="C61" s="38" t="s">
        <v>59</v>
      </c>
      <c r="D61" s="38" t="s">
        <v>17</v>
      </c>
      <c r="E61" s="47" t="s">
        <v>64</v>
      </c>
      <c r="F61" s="39">
        <v>119</v>
      </c>
      <c r="G61" s="42">
        <f>28.134</f>
        <v>28.134</v>
      </c>
    </row>
    <row r="62" spans="1:7" x14ac:dyDescent="0.3">
      <c r="A62" s="41" t="s">
        <v>37</v>
      </c>
      <c r="B62" s="77" t="s">
        <v>177</v>
      </c>
      <c r="C62" s="47" t="s">
        <v>59</v>
      </c>
      <c r="D62" s="47" t="s">
        <v>17</v>
      </c>
      <c r="E62" s="47" t="s">
        <v>64</v>
      </c>
      <c r="F62" s="39">
        <v>200</v>
      </c>
      <c r="G62" s="52">
        <f>G63</f>
        <v>49.6</v>
      </c>
    </row>
    <row r="63" spans="1:7" x14ac:dyDescent="0.3">
      <c r="A63" s="51" t="s">
        <v>40</v>
      </c>
      <c r="B63" s="77" t="s">
        <v>177</v>
      </c>
      <c r="C63" s="47" t="s">
        <v>59</v>
      </c>
      <c r="D63" s="47" t="s">
        <v>17</v>
      </c>
      <c r="E63" s="47" t="s">
        <v>64</v>
      </c>
      <c r="F63" s="34" t="s">
        <v>41</v>
      </c>
      <c r="G63" s="42">
        <f>G64</f>
        <v>49.6</v>
      </c>
    </row>
    <row r="64" spans="1:7" ht="21.6" x14ac:dyDescent="0.3">
      <c r="A64" s="82" t="s">
        <v>43</v>
      </c>
      <c r="B64" s="77" t="s">
        <v>177</v>
      </c>
      <c r="C64" s="38" t="s">
        <v>59</v>
      </c>
      <c r="D64" s="38" t="s">
        <v>17</v>
      </c>
      <c r="E64" s="47" t="s">
        <v>64</v>
      </c>
      <c r="F64" s="39" t="s">
        <v>44</v>
      </c>
      <c r="G64" s="58">
        <v>49.6</v>
      </c>
    </row>
    <row r="65" spans="1:7" ht="21.6" x14ac:dyDescent="0.3">
      <c r="A65" s="147" t="s">
        <v>196</v>
      </c>
      <c r="B65" s="146" t="s">
        <v>177</v>
      </c>
      <c r="C65" s="35" t="s">
        <v>59</v>
      </c>
      <c r="D65" s="35" t="s">
        <v>197</v>
      </c>
      <c r="E65" s="44"/>
      <c r="F65" s="36"/>
      <c r="G65" s="56">
        <f>G66</f>
        <v>3</v>
      </c>
    </row>
    <row r="66" spans="1:7" ht="21.6" x14ac:dyDescent="0.3">
      <c r="A66" s="147" t="s">
        <v>198</v>
      </c>
      <c r="B66" s="77" t="s">
        <v>177</v>
      </c>
      <c r="C66" s="38" t="s">
        <v>17</v>
      </c>
      <c r="D66" s="38" t="s">
        <v>197</v>
      </c>
      <c r="E66" s="44" t="s">
        <v>199</v>
      </c>
      <c r="F66" s="39"/>
      <c r="G66" s="58">
        <f>G67</f>
        <v>3</v>
      </c>
    </row>
    <row r="67" spans="1:7" x14ac:dyDescent="0.3">
      <c r="A67" s="57" t="s">
        <v>57</v>
      </c>
      <c r="B67" s="77" t="s">
        <v>177</v>
      </c>
      <c r="C67" s="38" t="s">
        <v>17</v>
      </c>
      <c r="D67" s="38" t="s">
        <v>197</v>
      </c>
      <c r="E67" s="47" t="s">
        <v>199</v>
      </c>
      <c r="F67" s="39">
        <v>200</v>
      </c>
      <c r="G67" s="58">
        <f>G68</f>
        <v>3</v>
      </c>
    </row>
    <row r="68" spans="1:7" x14ac:dyDescent="0.3">
      <c r="A68" s="57" t="s">
        <v>75</v>
      </c>
      <c r="B68" s="77" t="s">
        <v>177</v>
      </c>
      <c r="C68" s="38" t="s">
        <v>17</v>
      </c>
      <c r="D68" s="38" t="s">
        <v>197</v>
      </c>
      <c r="E68" s="47" t="s">
        <v>199</v>
      </c>
      <c r="F68" s="39">
        <v>240</v>
      </c>
      <c r="G68" s="58">
        <f>G69</f>
        <v>3</v>
      </c>
    </row>
    <row r="69" spans="1:7" ht="20.399999999999999" x14ac:dyDescent="0.3">
      <c r="A69" s="57" t="s">
        <v>76</v>
      </c>
      <c r="B69" s="77" t="s">
        <v>177</v>
      </c>
      <c r="C69" s="38" t="s">
        <v>17</v>
      </c>
      <c r="D69" s="38" t="s">
        <v>197</v>
      </c>
      <c r="E69" s="47" t="s">
        <v>199</v>
      </c>
      <c r="F69" s="39">
        <v>244</v>
      </c>
      <c r="G69" s="58">
        <f>3</f>
        <v>3</v>
      </c>
    </row>
    <row r="70" spans="1:7" x14ac:dyDescent="0.3">
      <c r="A70" s="5" t="s">
        <v>200</v>
      </c>
      <c r="B70" s="146" t="s">
        <v>177</v>
      </c>
      <c r="C70" s="35" t="s">
        <v>59</v>
      </c>
      <c r="D70" s="35" t="s">
        <v>197</v>
      </c>
      <c r="E70" s="44" t="s">
        <v>201</v>
      </c>
      <c r="F70" s="36"/>
      <c r="G70" s="56">
        <f>G71</f>
        <v>6</v>
      </c>
    </row>
    <row r="71" spans="1:7" x14ac:dyDescent="0.3">
      <c r="A71" s="57" t="s">
        <v>57</v>
      </c>
      <c r="B71" s="77" t="s">
        <v>177</v>
      </c>
      <c r="C71" s="38" t="s">
        <v>17</v>
      </c>
      <c r="D71" s="38" t="s">
        <v>197</v>
      </c>
      <c r="E71" s="47" t="s">
        <v>201</v>
      </c>
      <c r="F71" s="39">
        <v>200</v>
      </c>
      <c r="G71" s="58">
        <f>G72</f>
        <v>6</v>
      </c>
    </row>
    <row r="72" spans="1:7" x14ac:dyDescent="0.3">
      <c r="A72" s="57" t="s">
        <v>75</v>
      </c>
      <c r="B72" s="77" t="s">
        <v>177</v>
      </c>
      <c r="C72" s="38" t="s">
        <v>17</v>
      </c>
      <c r="D72" s="38" t="s">
        <v>197</v>
      </c>
      <c r="E72" s="47" t="s">
        <v>201</v>
      </c>
      <c r="F72" s="39">
        <v>240</v>
      </c>
      <c r="G72" s="58">
        <f>G73</f>
        <v>6</v>
      </c>
    </row>
    <row r="73" spans="1:7" ht="20.399999999999999" x14ac:dyDescent="0.3">
      <c r="A73" s="57" t="s">
        <v>76</v>
      </c>
      <c r="B73" s="77" t="s">
        <v>177</v>
      </c>
      <c r="C73" s="38" t="s">
        <v>17</v>
      </c>
      <c r="D73" s="38" t="s">
        <v>197</v>
      </c>
      <c r="E73" s="47" t="s">
        <v>201</v>
      </c>
      <c r="F73" s="39">
        <v>244</v>
      </c>
      <c r="G73" s="58">
        <v>6</v>
      </c>
    </row>
    <row r="74" spans="1:7" x14ac:dyDescent="0.3">
      <c r="A74" s="53" t="s">
        <v>69</v>
      </c>
      <c r="B74" s="77" t="s">
        <v>177</v>
      </c>
      <c r="C74" s="11" t="s">
        <v>70</v>
      </c>
      <c r="D74" s="54"/>
      <c r="E74" s="55"/>
      <c r="F74" s="55"/>
      <c r="G74" s="56">
        <f>G80+G88</f>
        <v>14</v>
      </c>
    </row>
    <row r="75" spans="1:7" hidden="1" x14ac:dyDescent="0.3">
      <c r="A75" s="53" t="s">
        <v>71</v>
      </c>
      <c r="B75" s="77" t="s">
        <v>177</v>
      </c>
      <c r="C75" s="11" t="s">
        <v>70</v>
      </c>
      <c r="D75" s="11" t="s">
        <v>17</v>
      </c>
      <c r="E75" s="10" t="s">
        <v>72</v>
      </c>
      <c r="F75" s="55"/>
      <c r="G75" s="58">
        <f>G76</f>
        <v>0</v>
      </c>
    </row>
    <row r="76" spans="1:7" ht="20.399999999999999" hidden="1" x14ac:dyDescent="0.3">
      <c r="A76" s="5" t="s">
        <v>73</v>
      </c>
      <c r="B76" s="77" t="s">
        <v>177</v>
      </c>
      <c r="C76" s="54" t="s">
        <v>70</v>
      </c>
      <c r="D76" s="54" t="s">
        <v>17</v>
      </c>
      <c r="E76" s="55" t="s">
        <v>74</v>
      </c>
      <c r="F76" s="55"/>
      <c r="G76" s="58">
        <f>G77</f>
        <v>0</v>
      </c>
    </row>
    <row r="77" spans="1:7" hidden="1" x14ac:dyDescent="0.3">
      <c r="A77" s="57" t="s">
        <v>57</v>
      </c>
      <c r="B77" s="77" t="s">
        <v>177</v>
      </c>
      <c r="C77" s="54" t="s">
        <v>70</v>
      </c>
      <c r="D77" s="54" t="s">
        <v>17</v>
      </c>
      <c r="E77" s="55" t="s">
        <v>74</v>
      </c>
      <c r="F77" s="55" t="s">
        <v>39</v>
      </c>
      <c r="G77" s="58">
        <f>G78</f>
        <v>0</v>
      </c>
    </row>
    <row r="78" spans="1:7" hidden="1" x14ac:dyDescent="0.3">
      <c r="A78" s="57" t="s">
        <v>75</v>
      </c>
      <c r="B78" s="77" t="s">
        <v>177</v>
      </c>
      <c r="C78" s="54" t="s">
        <v>70</v>
      </c>
      <c r="D78" s="54" t="s">
        <v>17</v>
      </c>
      <c r="E78" s="55" t="s">
        <v>74</v>
      </c>
      <c r="F78" s="55" t="s">
        <v>41</v>
      </c>
      <c r="G78" s="60">
        <f>G79</f>
        <v>0</v>
      </c>
    </row>
    <row r="79" spans="1:7" ht="20.399999999999999" hidden="1" x14ac:dyDescent="0.3">
      <c r="A79" s="57" t="s">
        <v>76</v>
      </c>
      <c r="B79" s="77" t="s">
        <v>177</v>
      </c>
      <c r="C79" s="54" t="s">
        <v>70</v>
      </c>
      <c r="D79" s="54" t="s">
        <v>17</v>
      </c>
      <c r="E79" s="55" t="s">
        <v>74</v>
      </c>
      <c r="F79" s="55" t="s">
        <v>44</v>
      </c>
      <c r="G79" s="58"/>
    </row>
    <row r="80" spans="1:7" x14ac:dyDescent="0.3">
      <c r="A80" s="59" t="s">
        <v>77</v>
      </c>
      <c r="B80" s="77" t="s">
        <v>177</v>
      </c>
      <c r="C80" s="54" t="s">
        <v>70</v>
      </c>
      <c r="D80" s="54" t="s">
        <v>17</v>
      </c>
      <c r="E80" s="11" t="s">
        <v>78</v>
      </c>
      <c r="F80" s="55"/>
      <c r="G80" s="56">
        <f>G81</f>
        <v>11</v>
      </c>
    </row>
    <row r="81" spans="1:7" x14ac:dyDescent="0.3">
      <c r="A81" s="57" t="s">
        <v>57</v>
      </c>
      <c r="B81" s="77" t="s">
        <v>177</v>
      </c>
      <c r="C81" s="54" t="s">
        <v>70</v>
      </c>
      <c r="D81" s="54" t="s">
        <v>17</v>
      </c>
      <c r="E81" s="54" t="s">
        <v>78</v>
      </c>
      <c r="F81" s="55">
        <v>200</v>
      </c>
      <c r="G81" s="58">
        <f>G82</f>
        <v>11</v>
      </c>
    </row>
    <row r="82" spans="1:7" x14ac:dyDescent="0.3">
      <c r="A82" s="57" t="s">
        <v>75</v>
      </c>
      <c r="B82" s="77" t="s">
        <v>177</v>
      </c>
      <c r="C82" s="54" t="s">
        <v>70</v>
      </c>
      <c r="D82" s="54" t="s">
        <v>17</v>
      </c>
      <c r="E82" s="54" t="s">
        <v>78</v>
      </c>
      <c r="F82" s="55">
        <v>240</v>
      </c>
      <c r="G82" s="60">
        <f>G83</f>
        <v>11</v>
      </c>
    </row>
    <row r="83" spans="1:7" ht="20.399999999999999" x14ac:dyDescent="0.3">
      <c r="A83" s="57" t="s">
        <v>76</v>
      </c>
      <c r="B83" s="77" t="s">
        <v>177</v>
      </c>
      <c r="C83" s="54" t="s">
        <v>70</v>
      </c>
      <c r="D83" s="54" t="s">
        <v>17</v>
      </c>
      <c r="E83" s="54" t="s">
        <v>78</v>
      </c>
      <c r="F83" s="55">
        <v>244</v>
      </c>
      <c r="G83" s="58">
        <v>11</v>
      </c>
    </row>
    <row r="84" spans="1:7" x14ac:dyDescent="0.3">
      <c r="A84" s="59" t="s">
        <v>79</v>
      </c>
      <c r="B84" s="77" t="s">
        <v>95</v>
      </c>
      <c r="C84" s="54" t="s">
        <v>70</v>
      </c>
      <c r="D84" s="54" t="s">
        <v>17</v>
      </c>
      <c r="E84" s="11" t="s">
        <v>80</v>
      </c>
      <c r="F84" s="55"/>
      <c r="G84" s="56">
        <f>G85</f>
        <v>20</v>
      </c>
    </row>
    <row r="85" spans="1:7" x14ac:dyDescent="0.3">
      <c r="A85" s="57" t="s">
        <v>57</v>
      </c>
      <c r="B85" s="77" t="s">
        <v>95</v>
      </c>
      <c r="C85" s="54" t="s">
        <v>70</v>
      </c>
      <c r="D85" s="54" t="s">
        <v>17</v>
      </c>
      <c r="E85" s="54" t="s">
        <v>80</v>
      </c>
      <c r="F85" s="55">
        <v>200</v>
      </c>
      <c r="G85" s="58">
        <f>G86</f>
        <v>20</v>
      </c>
    </row>
    <row r="86" spans="1:7" x14ac:dyDescent="0.3">
      <c r="A86" s="57" t="s">
        <v>75</v>
      </c>
      <c r="B86" s="77" t="s">
        <v>95</v>
      </c>
      <c r="C86" s="54" t="s">
        <v>70</v>
      </c>
      <c r="D86" s="54" t="s">
        <v>17</v>
      </c>
      <c r="E86" s="54" t="s">
        <v>80</v>
      </c>
      <c r="F86" s="55">
        <v>240</v>
      </c>
      <c r="G86" s="60">
        <f>G87</f>
        <v>20</v>
      </c>
    </row>
    <row r="87" spans="1:7" ht="20.399999999999999" x14ac:dyDescent="0.3">
      <c r="A87" s="57" t="s">
        <v>76</v>
      </c>
      <c r="B87" s="77" t="s">
        <v>95</v>
      </c>
      <c r="C87" s="54" t="s">
        <v>70</v>
      </c>
      <c r="D87" s="54" t="s">
        <v>17</v>
      </c>
      <c r="E87" s="54" t="s">
        <v>80</v>
      </c>
      <c r="F87" s="55">
        <v>247</v>
      </c>
      <c r="G87" s="60">
        <v>20</v>
      </c>
    </row>
    <row r="88" spans="1:7" x14ac:dyDescent="0.3">
      <c r="A88" s="59" t="s">
        <v>77</v>
      </c>
      <c r="B88" s="77" t="s">
        <v>177</v>
      </c>
      <c r="C88" s="54" t="s">
        <v>70</v>
      </c>
      <c r="D88" s="54" t="s">
        <v>17</v>
      </c>
      <c r="E88" s="11" t="s">
        <v>78</v>
      </c>
      <c r="F88" s="55"/>
      <c r="G88" s="56">
        <f>G89</f>
        <v>3</v>
      </c>
    </row>
    <row r="89" spans="1:7" x14ac:dyDescent="0.3">
      <c r="A89" s="57" t="s">
        <v>57</v>
      </c>
      <c r="B89" s="77" t="s">
        <v>177</v>
      </c>
      <c r="C89" s="54" t="s">
        <v>70</v>
      </c>
      <c r="D89" s="54" t="s">
        <v>17</v>
      </c>
      <c r="E89" s="54" t="s">
        <v>78</v>
      </c>
      <c r="F89" s="55">
        <v>200</v>
      </c>
      <c r="G89" s="58">
        <f>G90</f>
        <v>3</v>
      </c>
    </row>
    <row r="90" spans="1:7" x14ac:dyDescent="0.3">
      <c r="A90" s="57" t="s">
        <v>75</v>
      </c>
      <c r="B90" s="77" t="s">
        <v>177</v>
      </c>
      <c r="C90" s="54" t="s">
        <v>70</v>
      </c>
      <c r="D90" s="54" t="s">
        <v>17</v>
      </c>
      <c r="E90" s="54" t="s">
        <v>78</v>
      </c>
      <c r="F90" s="55">
        <v>240</v>
      </c>
      <c r="G90" s="60">
        <f>G91</f>
        <v>3</v>
      </c>
    </row>
    <row r="91" spans="1:7" ht="20.399999999999999" x14ac:dyDescent="0.3">
      <c r="A91" s="57" t="s">
        <v>76</v>
      </c>
      <c r="B91" s="77" t="s">
        <v>177</v>
      </c>
      <c r="C91" s="54" t="s">
        <v>70</v>
      </c>
      <c r="D91" s="54" t="s">
        <v>17</v>
      </c>
      <c r="E91" s="54" t="s">
        <v>78</v>
      </c>
      <c r="F91" s="55">
        <v>244</v>
      </c>
      <c r="G91" s="58">
        <f>3</f>
        <v>3</v>
      </c>
    </row>
    <row r="92" spans="1:7" x14ac:dyDescent="0.3">
      <c r="A92" s="9" t="s">
        <v>161</v>
      </c>
      <c r="B92" s="77" t="s">
        <v>177</v>
      </c>
      <c r="C92" s="11" t="s">
        <v>159</v>
      </c>
      <c r="D92" s="11" t="s">
        <v>12</v>
      </c>
      <c r="E92" s="10"/>
      <c r="F92" s="10" t="s">
        <v>15</v>
      </c>
      <c r="G92" s="8">
        <f>G93</f>
        <v>21</v>
      </c>
    </row>
    <row r="93" spans="1:7" x14ac:dyDescent="0.3">
      <c r="A93" s="133" t="s">
        <v>162</v>
      </c>
      <c r="B93" s="77" t="s">
        <v>177</v>
      </c>
      <c r="C93" s="11" t="s">
        <v>159</v>
      </c>
      <c r="D93" s="11" t="s">
        <v>12</v>
      </c>
      <c r="E93" s="10" t="s">
        <v>81</v>
      </c>
      <c r="F93" s="10"/>
      <c r="G93" s="60">
        <f>G94</f>
        <v>21</v>
      </c>
    </row>
    <row r="94" spans="1:7" x14ac:dyDescent="0.3">
      <c r="A94" s="27" t="s">
        <v>37</v>
      </c>
      <c r="B94" s="77" t="s">
        <v>177</v>
      </c>
      <c r="C94" s="54" t="s">
        <v>159</v>
      </c>
      <c r="D94" s="54" t="s">
        <v>12</v>
      </c>
      <c r="E94" s="55" t="s">
        <v>81</v>
      </c>
      <c r="F94" s="55" t="s">
        <v>39</v>
      </c>
      <c r="G94" s="60">
        <f>G95</f>
        <v>21</v>
      </c>
    </row>
    <row r="95" spans="1:7" x14ac:dyDescent="0.3">
      <c r="A95" s="61" t="s">
        <v>40</v>
      </c>
      <c r="B95" s="77" t="s">
        <v>177</v>
      </c>
      <c r="C95" s="54" t="s">
        <v>159</v>
      </c>
      <c r="D95" s="54" t="s">
        <v>12</v>
      </c>
      <c r="E95" s="55" t="s">
        <v>81</v>
      </c>
      <c r="F95" s="55" t="s">
        <v>41</v>
      </c>
      <c r="G95" s="60">
        <f>G96</f>
        <v>21</v>
      </c>
    </row>
    <row r="96" spans="1:7" ht="21.6" x14ac:dyDescent="0.3">
      <c r="A96" s="61" t="s">
        <v>43</v>
      </c>
      <c r="B96" s="77" t="s">
        <v>177</v>
      </c>
      <c r="C96" s="54" t="s">
        <v>159</v>
      </c>
      <c r="D96" s="54" t="s">
        <v>12</v>
      </c>
      <c r="E96" s="55" t="s">
        <v>81</v>
      </c>
      <c r="F96" s="55" t="s">
        <v>44</v>
      </c>
      <c r="G96" s="62">
        <v>21</v>
      </c>
    </row>
  </sheetData>
  <mergeCells count="13">
    <mergeCell ref="G13:G14"/>
    <mergeCell ref="A13:A14"/>
    <mergeCell ref="B13:B14"/>
    <mergeCell ref="C13:C14"/>
    <mergeCell ref="D13:D14"/>
    <mergeCell ref="E13:E14"/>
    <mergeCell ref="F13:F14"/>
    <mergeCell ref="A11:G11"/>
    <mergeCell ref="C1:G1"/>
    <mergeCell ref="C2:G2"/>
    <mergeCell ref="C6:G6"/>
    <mergeCell ref="C8:G8"/>
    <mergeCell ref="A10:G10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0"/>
  <sheetViews>
    <sheetView zoomScaleNormal="100" workbookViewId="0">
      <selection sqref="A1:C20"/>
    </sheetView>
  </sheetViews>
  <sheetFormatPr defaultRowHeight="13.8" x14ac:dyDescent="0.3"/>
  <cols>
    <col min="1" max="1" width="59.109375" customWidth="1"/>
    <col min="2" max="2" width="22.6640625" customWidth="1"/>
    <col min="3" max="3" width="39.109375" customWidth="1"/>
  </cols>
  <sheetData>
    <row r="1" spans="1:3" x14ac:dyDescent="0.3">
      <c r="A1" s="182" t="s">
        <v>178</v>
      </c>
      <c r="B1" s="182"/>
      <c r="C1" s="182"/>
    </row>
    <row r="2" spans="1:3" x14ac:dyDescent="0.3">
      <c r="A2" s="183" t="s">
        <v>179</v>
      </c>
      <c r="B2" s="183"/>
      <c r="C2" s="183"/>
    </row>
    <row r="3" spans="1:3" x14ac:dyDescent="0.3">
      <c r="A3" s="183" t="s">
        <v>180</v>
      </c>
      <c r="B3" s="183"/>
      <c r="C3" s="183"/>
    </row>
    <row r="4" spans="1:3" x14ac:dyDescent="0.3">
      <c r="A4" s="65" t="s">
        <v>181</v>
      </c>
      <c r="B4" s="65"/>
      <c r="C4" s="66"/>
    </row>
    <row r="5" spans="1:3" x14ac:dyDescent="0.3">
      <c r="A5" s="184" t="s">
        <v>240</v>
      </c>
      <c r="B5" s="184"/>
      <c r="C5" s="184"/>
    </row>
    <row r="6" spans="1:3" x14ac:dyDescent="0.3">
      <c r="A6" s="185" t="s">
        <v>188</v>
      </c>
      <c r="B6" s="185"/>
      <c r="C6" s="185"/>
    </row>
    <row r="7" spans="1:3" x14ac:dyDescent="0.3">
      <c r="A7" s="185" t="s">
        <v>182</v>
      </c>
      <c r="B7" s="185"/>
      <c r="C7" s="185"/>
    </row>
    <row r="8" spans="1:3" x14ac:dyDescent="0.3">
      <c r="A8" s="179" t="s">
        <v>234</v>
      </c>
      <c r="B8" s="179"/>
      <c r="C8" s="179"/>
    </row>
    <row r="9" spans="1:3" x14ac:dyDescent="0.3">
      <c r="A9" s="179" t="s">
        <v>235</v>
      </c>
      <c r="B9" s="179"/>
      <c r="C9" s="179"/>
    </row>
    <row r="10" spans="1:3" ht="14.4" x14ac:dyDescent="0.3">
      <c r="A10" s="180" t="s">
        <v>82</v>
      </c>
      <c r="B10" s="180"/>
      <c r="C10" s="180"/>
    </row>
    <row r="11" spans="1:3" ht="14.4" x14ac:dyDescent="0.3">
      <c r="A11" s="181" t="s">
        <v>220</v>
      </c>
      <c r="B11" s="181"/>
      <c r="C11" s="68"/>
    </row>
    <row r="12" spans="1:3" x14ac:dyDescent="0.3">
      <c r="A12" s="22"/>
      <c r="B12" s="3" t="s">
        <v>83</v>
      </c>
      <c r="C12" s="1"/>
    </row>
    <row r="13" spans="1:3" ht="26.4" x14ac:dyDescent="0.3">
      <c r="A13" s="69" t="s">
        <v>84</v>
      </c>
      <c r="B13" s="69" t="s">
        <v>85</v>
      </c>
      <c r="C13" s="1"/>
    </row>
    <row r="14" spans="1:3" ht="46.5" customHeight="1" x14ac:dyDescent="0.3">
      <c r="A14" s="70" t="s">
        <v>86</v>
      </c>
      <c r="B14" s="6">
        <v>100</v>
      </c>
      <c r="C14" s="1"/>
    </row>
    <row r="15" spans="1:3" ht="29.25" customHeight="1" x14ac:dyDescent="0.3">
      <c r="A15" s="71" t="s">
        <v>87</v>
      </c>
      <c r="B15" s="6">
        <v>100</v>
      </c>
      <c r="C15" s="1"/>
    </row>
    <row r="16" spans="1:3" ht="52.8" x14ac:dyDescent="0.3">
      <c r="A16" s="71" t="s">
        <v>88</v>
      </c>
      <c r="B16" s="6">
        <v>100</v>
      </c>
      <c r="C16" s="1"/>
    </row>
    <row r="17" spans="1:3" ht="44.25" customHeight="1" x14ac:dyDescent="0.3">
      <c r="A17" s="71" t="s">
        <v>89</v>
      </c>
      <c r="B17" s="6">
        <v>100</v>
      </c>
      <c r="C17" s="1"/>
    </row>
    <row r="18" spans="1:3" ht="11.25" customHeight="1" x14ac:dyDescent="0.3">
      <c r="A18" s="70" t="s">
        <v>90</v>
      </c>
      <c r="B18" s="6">
        <v>100</v>
      </c>
      <c r="C18" s="1"/>
    </row>
    <row r="19" spans="1:3" ht="12" customHeight="1" x14ac:dyDescent="0.3">
      <c r="A19" s="70" t="s">
        <v>91</v>
      </c>
      <c r="B19" s="6">
        <v>100</v>
      </c>
      <c r="C19" s="1"/>
    </row>
    <row r="20" spans="1:3" ht="23.25" customHeight="1" x14ac:dyDescent="0.3">
      <c r="A20" s="70" t="s">
        <v>92</v>
      </c>
      <c r="B20" s="6">
        <v>100</v>
      </c>
      <c r="C20" s="1"/>
    </row>
  </sheetData>
  <mergeCells count="10">
    <mergeCell ref="A8:C8"/>
    <mergeCell ref="A9:C9"/>
    <mergeCell ref="A10:C10"/>
    <mergeCell ref="A11:B11"/>
    <mergeCell ref="A1:C1"/>
    <mergeCell ref="A2:C2"/>
    <mergeCell ref="A3:C3"/>
    <mergeCell ref="A5:C5"/>
    <mergeCell ref="A6:C6"/>
    <mergeCell ref="A7:C7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E37"/>
  <sheetViews>
    <sheetView workbookViewId="0">
      <selection activeCell="A2" sqref="A2:C37"/>
    </sheetView>
  </sheetViews>
  <sheetFormatPr defaultRowHeight="13.8" x14ac:dyDescent="0.3"/>
  <cols>
    <col min="1" max="1" width="23.5546875" customWidth="1"/>
    <col min="2" max="2" width="44.6640625" customWidth="1"/>
    <col min="3" max="3" width="27.33203125" customWidth="1"/>
  </cols>
  <sheetData>
    <row r="2" spans="1:5" x14ac:dyDescent="0.3">
      <c r="A2" s="1"/>
      <c r="B2" s="187" t="s">
        <v>183</v>
      </c>
      <c r="C2" s="187"/>
    </row>
    <row r="3" spans="1:5" x14ac:dyDescent="0.3">
      <c r="A3" s="1"/>
      <c r="B3" s="188" t="s">
        <v>184</v>
      </c>
      <c r="C3" s="188"/>
    </row>
    <row r="4" spans="1:5" x14ac:dyDescent="0.3">
      <c r="A4" s="1"/>
      <c r="B4" s="188" t="s">
        <v>185</v>
      </c>
      <c r="C4" s="188"/>
    </row>
    <row r="5" spans="1:5" x14ac:dyDescent="0.3">
      <c r="A5" s="1"/>
      <c r="B5" s="141" t="s">
        <v>186</v>
      </c>
      <c r="C5" s="141"/>
    </row>
    <row r="6" spans="1:5" x14ac:dyDescent="0.3">
      <c r="A6" s="1"/>
      <c r="B6" s="188" t="s">
        <v>241</v>
      </c>
      <c r="C6" s="188"/>
    </row>
    <row r="7" spans="1:5" x14ac:dyDescent="0.3">
      <c r="A7" s="1"/>
      <c r="B7" s="186" t="s">
        <v>208</v>
      </c>
      <c r="C7" s="186"/>
    </row>
    <row r="8" spans="1:5" x14ac:dyDescent="0.3">
      <c r="A8" s="1"/>
      <c r="B8" s="186" t="s">
        <v>210</v>
      </c>
      <c r="C8" s="186"/>
    </row>
    <row r="9" spans="1:5" x14ac:dyDescent="0.3">
      <c r="A9" s="1"/>
      <c r="B9" s="188" t="s">
        <v>242</v>
      </c>
      <c r="C9" s="188"/>
    </row>
    <row r="10" spans="1:5" x14ac:dyDescent="0.3">
      <c r="A10" s="1"/>
      <c r="B10" s="188" t="s">
        <v>243</v>
      </c>
      <c r="C10" s="188"/>
    </row>
    <row r="11" spans="1:5" x14ac:dyDescent="0.3">
      <c r="A11" s="1"/>
      <c r="B11" s="83"/>
      <c r="C11" s="84"/>
    </row>
    <row r="12" spans="1:5" ht="14.4" x14ac:dyDescent="0.3">
      <c r="A12" s="189" t="s">
        <v>233</v>
      </c>
      <c r="B12" s="189"/>
      <c r="C12" s="189"/>
    </row>
    <row r="13" spans="1:5" x14ac:dyDescent="0.3">
      <c r="A13" s="3"/>
      <c r="B13" s="190" t="s">
        <v>4</v>
      </c>
      <c r="C13" s="190"/>
    </row>
    <row r="14" spans="1:5" x14ac:dyDescent="0.3">
      <c r="A14" s="191" t="s">
        <v>98</v>
      </c>
      <c r="B14" s="193" t="s">
        <v>99</v>
      </c>
      <c r="C14" s="193" t="s">
        <v>192</v>
      </c>
    </row>
    <row r="15" spans="1:5" x14ac:dyDescent="0.3">
      <c r="A15" s="192"/>
      <c r="B15" s="194"/>
      <c r="C15" s="194"/>
      <c r="E15" t="s">
        <v>209</v>
      </c>
    </row>
    <row r="16" spans="1:5" x14ac:dyDescent="0.3">
      <c r="A16" s="85" t="s">
        <v>100</v>
      </c>
      <c r="B16" s="86" t="s">
        <v>101</v>
      </c>
      <c r="C16" s="87">
        <f>C17+C19+C22+C26</f>
        <v>183</v>
      </c>
    </row>
    <row r="17" spans="1:4" x14ac:dyDescent="0.3">
      <c r="A17" s="85" t="s">
        <v>102</v>
      </c>
      <c r="B17" s="86" t="s">
        <v>103</v>
      </c>
      <c r="C17" s="87">
        <f>C18</f>
        <v>64</v>
      </c>
    </row>
    <row r="18" spans="1:4" x14ac:dyDescent="0.3">
      <c r="A18" s="85" t="s">
        <v>104</v>
      </c>
      <c r="B18" s="85" t="s">
        <v>105</v>
      </c>
      <c r="C18" s="88">
        <v>64</v>
      </c>
      <c r="D18">
        <v>24</v>
      </c>
    </row>
    <row r="19" spans="1:4" x14ac:dyDescent="0.3">
      <c r="A19" s="85" t="s">
        <v>106</v>
      </c>
      <c r="B19" s="86" t="s">
        <v>107</v>
      </c>
      <c r="C19" s="89">
        <f>C20+C21</f>
        <v>2</v>
      </c>
    </row>
    <row r="20" spans="1:4" ht="26.4" x14ac:dyDescent="0.3">
      <c r="A20" s="85" t="s">
        <v>108</v>
      </c>
      <c r="B20" s="85" t="s">
        <v>109</v>
      </c>
      <c r="C20" s="88"/>
    </row>
    <row r="21" spans="1:4" x14ac:dyDescent="0.3">
      <c r="A21" s="85" t="s">
        <v>110</v>
      </c>
      <c r="B21" s="85" t="s">
        <v>111</v>
      </c>
      <c r="C21" s="88">
        <v>2</v>
      </c>
    </row>
    <row r="22" spans="1:4" x14ac:dyDescent="0.3">
      <c r="A22" s="85" t="s">
        <v>112</v>
      </c>
      <c r="B22" s="86" t="s">
        <v>113</v>
      </c>
      <c r="C22" s="89">
        <f>C23+C24</f>
        <v>85</v>
      </c>
    </row>
    <row r="23" spans="1:4" x14ac:dyDescent="0.3">
      <c r="A23" s="85" t="s">
        <v>114</v>
      </c>
      <c r="B23" s="85" t="s">
        <v>115</v>
      </c>
      <c r="C23" s="88">
        <v>28</v>
      </c>
    </row>
    <row r="24" spans="1:4" x14ac:dyDescent="0.3">
      <c r="A24" s="90" t="s">
        <v>116</v>
      </c>
      <c r="B24" s="91" t="s">
        <v>117</v>
      </c>
      <c r="C24" s="92">
        <v>57</v>
      </c>
    </row>
    <row r="25" spans="1:4" x14ac:dyDescent="0.3">
      <c r="A25" s="90" t="s">
        <v>134</v>
      </c>
      <c r="B25" s="93" t="s">
        <v>118</v>
      </c>
      <c r="C25" s="94">
        <v>0</v>
      </c>
    </row>
    <row r="26" spans="1:4" x14ac:dyDescent="0.3">
      <c r="A26" s="85" t="s">
        <v>119</v>
      </c>
      <c r="B26" s="95" t="s">
        <v>120</v>
      </c>
      <c r="C26" s="96">
        <f>C27</f>
        <v>32</v>
      </c>
    </row>
    <row r="27" spans="1:4" ht="26.4" x14ac:dyDescent="0.3">
      <c r="A27" s="85" t="s">
        <v>121</v>
      </c>
      <c r="B27" s="97" t="s">
        <v>92</v>
      </c>
      <c r="C27" s="98">
        <v>32</v>
      </c>
    </row>
    <row r="28" spans="1:4" x14ac:dyDescent="0.3">
      <c r="A28" s="85" t="s">
        <v>122</v>
      </c>
      <c r="B28" s="99" t="s">
        <v>123</v>
      </c>
      <c r="C28" s="100">
        <f>C29</f>
        <v>3281.018</v>
      </c>
    </row>
    <row r="29" spans="1:4" ht="26.4" x14ac:dyDescent="0.3">
      <c r="A29" s="85" t="s">
        <v>124</v>
      </c>
      <c r="B29" s="101" t="s">
        <v>125</v>
      </c>
      <c r="C29" s="102">
        <f>C30+C33</f>
        <v>3281.018</v>
      </c>
    </row>
    <row r="30" spans="1:4" ht="26.4" x14ac:dyDescent="0.3">
      <c r="A30" s="85" t="s">
        <v>202</v>
      </c>
      <c r="B30" s="103" t="s">
        <v>126</v>
      </c>
      <c r="C30" s="100">
        <f>C31+C32</f>
        <v>3109.1179999999999</v>
      </c>
    </row>
    <row r="31" spans="1:4" ht="26.4" x14ac:dyDescent="0.3">
      <c r="A31" s="85" t="s">
        <v>203</v>
      </c>
      <c r="B31" s="101" t="s">
        <v>127</v>
      </c>
      <c r="C31" s="102">
        <f>2902</f>
        <v>2902</v>
      </c>
    </row>
    <row r="32" spans="1:4" ht="26.4" x14ac:dyDescent="0.3">
      <c r="A32" s="85" t="s">
        <v>204</v>
      </c>
      <c r="B32" s="101" t="s">
        <v>128</v>
      </c>
      <c r="C32" s="102">
        <v>207.11799999999999</v>
      </c>
    </row>
    <row r="33" spans="1:3" ht="26.4" x14ac:dyDescent="0.3">
      <c r="A33" s="85" t="s">
        <v>205</v>
      </c>
      <c r="B33" s="103" t="s">
        <v>129</v>
      </c>
      <c r="C33" s="100">
        <f>C34+C36</f>
        <v>171.9</v>
      </c>
    </row>
    <row r="34" spans="1:3" ht="39.6" x14ac:dyDescent="0.3">
      <c r="A34" s="85" t="s">
        <v>206</v>
      </c>
      <c r="B34" s="107" t="s">
        <v>130</v>
      </c>
      <c r="C34" s="105">
        <v>1</v>
      </c>
    </row>
    <row r="35" spans="1:3" ht="39.6" x14ac:dyDescent="0.3">
      <c r="A35" s="85"/>
      <c r="B35" s="106" t="s">
        <v>131</v>
      </c>
      <c r="C35" s="105">
        <v>1</v>
      </c>
    </row>
    <row r="36" spans="1:3" ht="52.8" x14ac:dyDescent="0.3">
      <c r="A36" s="104" t="s">
        <v>207</v>
      </c>
      <c r="B36" s="108" t="s">
        <v>132</v>
      </c>
      <c r="C36" s="105">
        <v>170.9</v>
      </c>
    </row>
    <row r="37" spans="1:3" x14ac:dyDescent="0.3">
      <c r="A37" s="109"/>
      <c r="B37" s="110" t="s">
        <v>133</v>
      </c>
      <c r="C37" s="150">
        <f>C28+C16</f>
        <v>3464.018</v>
      </c>
    </row>
  </sheetData>
  <mergeCells count="13">
    <mergeCell ref="B9:C9"/>
    <mergeCell ref="B10:C10"/>
    <mergeCell ref="A12:C12"/>
    <mergeCell ref="B13:C13"/>
    <mergeCell ref="A14:A15"/>
    <mergeCell ref="B14:B15"/>
    <mergeCell ref="C14:C15"/>
    <mergeCell ref="B8:C8"/>
    <mergeCell ref="B2:C2"/>
    <mergeCell ref="B3:C3"/>
    <mergeCell ref="B4:C4"/>
    <mergeCell ref="B6:C6"/>
    <mergeCell ref="B7:C7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D37"/>
  <sheetViews>
    <sheetView topLeftCell="A21" workbookViewId="0">
      <selection activeCell="A2" sqref="A2:D37"/>
    </sheetView>
  </sheetViews>
  <sheetFormatPr defaultRowHeight="13.8" x14ac:dyDescent="0.3"/>
  <cols>
    <col min="1" max="1" width="20.88671875" customWidth="1"/>
    <col min="2" max="2" width="40.109375" customWidth="1"/>
    <col min="3" max="3" width="18" customWidth="1"/>
    <col min="4" max="4" width="14.5546875" customWidth="1"/>
  </cols>
  <sheetData>
    <row r="2" spans="1:4" x14ac:dyDescent="0.3">
      <c r="A2" s="1"/>
      <c r="B2" s="196" t="s">
        <v>168</v>
      </c>
      <c r="C2" s="196"/>
      <c r="D2" s="196"/>
    </row>
    <row r="3" spans="1:4" x14ac:dyDescent="0.3">
      <c r="A3" s="1"/>
      <c r="B3" s="197" t="s">
        <v>167</v>
      </c>
      <c r="C3" s="197"/>
      <c r="D3" s="197"/>
    </row>
    <row r="4" spans="1:4" x14ac:dyDescent="0.3">
      <c r="A4" s="1"/>
      <c r="B4" s="197" t="s">
        <v>169</v>
      </c>
      <c r="C4" s="197"/>
      <c r="D4" s="197"/>
    </row>
    <row r="5" spans="1:4" x14ac:dyDescent="0.3">
      <c r="A5" s="1"/>
      <c r="B5" s="67" t="s">
        <v>166</v>
      </c>
      <c r="C5" s="67"/>
      <c r="D5" s="111"/>
    </row>
    <row r="6" spans="1:4" x14ac:dyDescent="0.3">
      <c r="A6" s="1"/>
      <c r="B6" s="197" t="s">
        <v>244</v>
      </c>
      <c r="C6" s="197"/>
      <c r="D6" s="197"/>
    </row>
    <row r="7" spans="1:4" x14ac:dyDescent="0.3">
      <c r="A7" s="1"/>
      <c r="B7" s="195" t="s">
        <v>189</v>
      </c>
      <c r="C7" s="195"/>
      <c r="D7" s="195"/>
    </row>
    <row r="8" spans="1:4" x14ac:dyDescent="0.3">
      <c r="A8" s="1"/>
      <c r="B8" s="195" t="s">
        <v>170</v>
      </c>
      <c r="C8" s="195"/>
      <c r="D8" s="195"/>
    </row>
    <row r="9" spans="1:4" x14ac:dyDescent="0.3">
      <c r="A9" s="1"/>
      <c r="B9" s="197" t="s">
        <v>231</v>
      </c>
      <c r="C9" s="197"/>
      <c r="D9" s="197"/>
    </row>
    <row r="10" spans="1:4" x14ac:dyDescent="0.3">
      <c r="A10" s="1"/>
      <c r="B10" s="197" t="s">
        <v>230</v>
      </c>
      <c r="C10" s="197"/>
      <c r="D10" s="197"/>
    </row>
    <row r="11" spans="1:4" x14ac:dyDescent="0.3">
      <c r="A11" s="1"/>
      <c r="B11" s="83"/>
      <c r="C11" s="84"/>
      <c r="D11" s="112"/>
    </row>
    <row r="12" spans="1:4" ht="14.4" x14ac:dyDescent="0.3">
      <c r="A12" s="189" t="s">
        <v>229</v>
      </c>
      <c r="B12" s="189"/>
      <c r="C12" s="189"/>
      <c r="D12" s="189"/>
    </row>
    <row r="13" spans="1:4" x14ac:dyDescent="0.3">
      <c r="A13" s="3"/>
      <c r="B13" s="190" t="s">
        <v>4</v>
      </c>
      <c r="C13" s="190"/>
      <c r="D13" s="112"/>
    </row>
    <row r="14" spans="1:4" x14ac:dyDescent="0.3">
      <c r="A14" s="198" t="s">
        <v>98</v>
      </c>
      <c r="B14" s="199" t="s">
        <v>99</v>
      </c>
      <c r="C14" s="199" t="s">
        <v>218</v>
      </c>
      <c r="D14" s="199" t="s">
        <v>228</v>
      </c>
    </row>
    <row r="15" spans="1:4" x14ac:dyDescent="0.3">
      <c r="A15" s="198"/>
      <c r="B15" s="199"/>
      <c r="C15" s="199"/>
      <c r="D15" s="199"/>
    </row>
    <row r="16" spans="1:4" ht="26.4" x14ac:dyDescent="0.3">
      <c r="A16" s="85" t="s">
        <v>100</v>
      </c>
      <c r="B16" s="86" t="s">
        <v>101</v>
      </c>
      <c r="C16" s="87">
        <f>C17+C19+C22+C26</f>
        <v>210</v>
      </c>
      <c r="D16" s="87">
        <f>D17+D19+D22+D26</f>
        <v>237</v>
      </c>
    </row>
    <row r="17" spans="1:4" x14ac:dyDescent="0.3">
      <c r="A17" s="85" t="s">
        <v>102</v>
      </c>
      <c r="B17" s="86" t="s">
        <v>103</v>
      </c>
      <c r="C17" s="87">
        <f>C18</f>
        <v>78</v>
      </c>
      <c r="D17" s="87">
        <f>D18</f>
        <v>98</v>
      </c>
    </row>
    <row r="18" spans="1:4" x14ac:dyDescent="0.3">
      <c r="A18" s="85" t="s">
        <v>104</v>
      </c>
      <c r="B18" s="85" t="s">
        <v>105</v>
      </c>
      <c r="C18" s="88">
        <v>78</v>
      </c>
      <c r="D18" s="88">
        <v>98</v>
      </c>
    </row>
    <row r="19" spans="1:4" x14ac:dyDescent="0.3">
      <c r="A19" s="85" t="s">
        <v>106</v>
      </c>
      <c r="B19" s="86" t="s">
        <v>107</v>
      </c>
      <c r="C19" s="89">
        <f>C20+C21</f>
        <v>2</v>
      </c>
      <c r="D19" s="89">
        <f>D20+D21</f>
        <v>3</v>
      </c>
    </row>
    <row r="20" spans="1:4" ht="26.4" hidden="1" x14ac:dyDescent="0.3">
      <c r="A20" s="85" t="s">
        <v>108</v>
      </c>
      <c r="B20" s="85" t="s">
        <v>109</v>
      </c>
      <c r="C20" s="88"/>
      <c r="D20" s="88"/>
    </row>
    <row r="21" spans="1:4" x14ac:dyDescent="0.3">
      <c r="A21" s="85" t="s">
        <v>110</v>
      </c>
      <c r="B21" s="85" t="s">
        <v>111</v>
      </c>
      <c r="C21" s="88">
        <v>2</v>
      </c>
      <c r="D21" s="88">
        <v>3</v>
      </c>
    </row>
    <row r="22" spans="1:4" x14ac:dyDescent="0.3">
      <c r="A22" s="85" t="s">
        <v>112</v>
      </c>
      <c r="B22" s="86" t="s">
        <v>113</v>
      </c>
      <c r="C22" s="89">
        <f>C23+C24</f>
        <v>97</v>
      </c>
      <c r="D22" s="89">
        <f>D23+D24</f>
        <v>101</v>
      </c>
    </row>
    <row r="23" spans="1:4" x14ac:dyDescent="0.3">
      <c r="A23" s="85" t="s">
        <v>114</v>
      </c>
      <c r="B23" s="85" t="s">
        <v>115</v>
      </c>
      <c r="C23" s="88">
        <v>32</v>
      </c>
      <c r="D23" s="88">
        <v>34</v>
      </c>
    </row>
    <row r="24" spans="1:4" x14ac:dyDescent="0.3">
      <c r="A24" s="90" t="s">
        <v>116</v>
      </c>
      <c r="B24" s="91" t="s">
        <v>117</v>
      </c>
      <c r="C24" s="92">
        <v>65</v>
      </c>
      <c r="D24" s="92">
        <v>67</v>
      </c>
    </row>
    <row r="25" spans="1:4" x14ac:dyDescent="0.3">
      <c r="A25" s="90" t="s">
        <v>134</v>
      </c>
      <c r="B25" s="93" t="s">
        <v>118</v>
      </c>
      <c r="C25" s="94">
        <v>0</v>
      </c>
      <c r="D25" s="94">
        <v>0</v>
      </c>
    </row>
    <row r="26" spans="1:4" x14ac:dyDescent="0.3">
      <c r="A26" s="85" t="s">
        <v>119</v>
      </c>
      <c r="B26" s="95" t="s">
        <v>120</v>
      </c>
      <c r="C26" s="96">
        <f>C27</f>
        <v>33</v>
      </c>
      <c r="D26" s="96">
        <f>D27</f>
        <v>35</v>
      </c>
    </row>
    <row r="27" spans="1:4" ht="26.4" x14ac:dyDescent="0.3">
      <c r="A27" s="85" t="s">
        <v>121</v>
      </c>
      <c r="B27" s="97" t="s">
        <v>92</v>
      </c>
      <c r="C27" s="98">
        <v>33</v>
      </c>
      <c r="D27" s="98">
        <v>35</v>
      </c>
    </row>
    <row r="28" spans="1:4" x14ac:dyDescent="0.3">
      <c r="A28" s="85" t="s">
        <v>122</v>
      </c>
      <c r="B28" s="99" t="s">
        <v>123</v>
      </c>
      <c r="C28" s="100">
        <f>C29</f>
        <v>2938.2200000000003</v>
      </c>
      <c r="D28" s="100">
        <f>D29</f>
        <v>2934.0339999999997</v>
      </c>
    </row>
    <row r="29" spans="1:4" ht="39.6" x14ac:dyDescent="0.3">
      <c r="A29" s="85" t="s">
        <v>124</v>
      </c>
      <c r="B29" s="101" t="s">
        <v>125</v>
      </c>
      <c r="C29" s="102">
        <f>C30+C33</f>
        <v>2938.2200000000003</v>
      </c>
      <c r="D29" s="102">
        <f>D30+D33</f>
        <v>2934.0339999999997</v>
      </c>
    </row>
    <row r="30" spans="1:4" ht="26.4" x14ac:dyDescent="0.3">
      <c r="A30" s="85" t="s">
        <v>202</v>
      </c>
      <c r="B30" s="103" t="s">
        <v>126</v>
      </c>
      <c r="C30" s="100">
        <f>C31+C32</f>
        <v>2760.1680000000001</v>
      </c>
      <c r="D30" s="100">
        <f>D31+D32</f>
        <v>2749.6079999999997</v>
      </c>
    </row>
    <row r="31" spans="1:4" ht="26.4" x14ac:dyDescent="0.3">
      <c r="A31" s="85" t="s">
        <v>203</v>
      </c>
      <c r="B31" s="101" t="s">
        <v>127</v>
      </c>
      <c r="C31" s="102">
        <f>2557.3</f>
        <v>2557.3000000000002</v>
      </c>
      <c r="D31" s="102">
        <f>1203.4+1343.34</f>
        <v>2546.7399999999998</v>
      </c>
    </row>
    <row r="32" spans="1:4" ht="39.6" x14ac:dyDescent="0.3">
      <c r="A32" s="85" t="s">
        <v>204</v>
      </c>
      <c r="B32" s="101" t="s">
        <v>128</v>
      </c>
      <c r="C32" s="102">
        <f>134.076+68.792</f>
        <v>202.86799999999999</v>
      </c>
      <c r="D32" s="102">
        <f>134.076+68.792</f>
        <v>202.86799999999999</v>
      </c>
    </row>
    <row r="33" spans="1:4" ht="39.6" x14ac:dyDescent="0.3">
      <c r="A33" s="85" t="s">
        <v>205</v>
      </c>
      <c r="B33" s="103" t="s">
        <v>129</v>
      </c>
      <c r="C33" s="100">
        <f>C34+C36</f>
        <v>178.05199999999999</v>
      </c>
      <c r="D33" s="100">
        <f>D34+D36</f>
        <v>184.42599999999999</v>
      </c>
    </row>
    <row r="34" spans="1:4" ht="39.6" x14ac:dyDescent="0.3">
      <c r="A34" s="85" t="s">
        <v>206</v>
      </c>
      <c r="B34" s="107" t="s">
        <v>130</v>
      </c>
      <c r="C34" s="105">
        <f>C35</f>
        <v>1</v>
      </c>
      <c r="D34" s="105">
        <f>D35</f>
        <v>1</v>
      </c>
    </row>
    <row r="35" spans="1:4" ht="52.8" x14ac:dyDescent="0.3">
      <c r="A35" s="85"/>
      <c r="B35" s="106" t="s">
        <v>131</v>
      </c>
      <c r="C35" s="105">
        <v>1</v>
      </c>
      <c r="D35" s="105">
        <v>1</v>
      </c>
    </row>
    <row r="36" spans="1:4" ht="52.8" x14ac:dyDescent="0.3">
      <c r="A36" s="104" t="s">
        <v>207</v>
      </c>
      <c r="B36" s="108" t="s">
        <v>132</v>
      </c>
      <c r="C36" s="105">
        <f>177.052</f>
        <v>177.05199999999999</v>
      </c>
      <c r="D36" s="113">
        <f>183.426</f>
        <v>183.42599999999999</v>
      </c>
    </row>
    <row r="37" spans="1:4" x14ac:dyDescent="0.3">
      <c r="A37" s="109"/>
      <c r="B37" s="110" t="s">
        <v>133</v>
      </c>
      <c r="C37" s="145">
        <f>C28+C16</f>
        <v>3148.2200000000003</v>
      </c>
      <c r="D37" s="145">
        <f>D28+D16</f>
        <v>3171.0339999999997</v>
      </c>
    </row>
  </sheetData>
  <mergeCells count="14">
    <mergeCell ref="B9:D9"/>
    <mergeCell ref="B10:D10"/>
    <mergeCell ref="A12:D12"/>
    <mergeCell ref="B13:C13"/>
    <mergeCell ref="A14:A15"/>
    <mergeCell ref="B14:B15"/>
    <mergeCell ref="C14:C15"/>
    <mergeCell ref="D14:D15"/>
    <mergeCell ref="B8:D8"/>
    <mergeCell ref="B2:D2"/>
    <mergeCell ref="B3:D3"/>
    <mergeCell ref="B4:D4"/>
    <mergeCell ref="B6:D6"/>
    <mergeCell ref="B7:D7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E29"/>
  <sheetViews>
    <sheetView workbookViewId="0">
      <selection sqref="A1:E29"/>
    </sheetView>
  </sheetViews>
  <sheetFormatPr defaultRowHeight="13.8" x14ac:dyDescent="0.3"/>
  <cols>
    <col min="1" max="1" width="11.109375" customWidth="1"/>
    <col min="2" max="2" width="22.44140625" customWidth="1"/>
    <col min="3" max="3" width="61.5546875" customWidth="1"/>
  </cols>
  <sheetData>
    <row r="2" spans="1:5" x14ac:dyDescent="0.3">
      <c r="A2" s="114"/>
      <c r="B2" s="3"/>
      <c r="C2" s="196" t="s">
        <v>163</v>
      </c>
      <c r="D2" s="196"/>
      <c r="E2" s="196"/>
    </row>
    <row r="3" spans="1:5" x14ac:dyDescent="0.3">
      <c r="A3" s="114"/>
      <c r="B3" s="3"/>
      <c r="C3" s="197" t="s">
        <v>164</v>
      </c>
      <c r="D3" s="197"/>
      <c r="E3" s="197"/>
    </row>
    <row r="4" spans="1:5" x14ac:dyDescent="0.3">
      <c r="A4" s="114"/>
      <c r="B4" s="3"/>
      <c r="C4" s="197" t="s">
        <v>171</v>
      </c>
      <c r="D4" s="197"/>
      <c r="E4" s="197"/>
    </row>
    <row r="5" spans="1:5" x14ac:dyDescent="0.3">
      <c r="A5" s="114"/>
      <c r="B5" s="3"/>
      <c r="C5" s="67" t="s">
        <v>165</v>
      </c>
      <c r="D5" s="67"/>
      <c r="E5" s="111"/>
    </row>
    <row r="6" spans="1:5" x14ac:dyDescent="0.3">
      <c r="A6" s="114"/>
      <c r="B6" s="3"/>
      <c r="C6" s="197" t="s">
        <v>245</v>
      </c>
      <c r="D6" s="197"/>
      <c r="E6" s="197"/>
    </row>
    <row r="7" spans="1:5" x14ac:dyDescent="0.3">
      <c r="A7" s="114"/>
      <c r="B7" s="3"/>
      <c r="C7" s="195" t="s">
        <v>190</v>
      </c>
      <c r="D7" s="195"/>
      <c r="E7" s="195"/>
    </row>
    <row r="8" spans="1:5" x14ac:dyDescent="0.3">
      <c r="A8" s="114"/>
      <c r="B8" s="3"/>
      <c r="C8" s="195" t="s">
        <v>172</v>
      </c>
      <c r="D8" s="195"/>
      <c r="E8" s="195"/>
    </row>
    <row r="9" spans="1:5" x14ac:dyDescent="0.3">
      <c r="A9" s="114"/>
      <c r="B9" s="3"/>
      <c r="C9" s="197" t="s">
        <v>246</v>
      </c>
      <c r="D9" s="197"/>
      <c r="E9" s="197"/>
    </row>
    <row r="10" spans="1:5" x14ac:dyDescent="0.3">
      <c r="A10" s="114"/>
      <c r="B10" s="3"/>
      <c r="C10" s="197" t="s">
        <v>247</v>
      </c>
      <c r="D10" s="197"/>
      <c r="E10" s="197"/>
    </row>
    <row r="11" spans="1:5" ht="35.25" customHeight="1" x14ac:dyDescent="0.3">
      <c r="A11" s="200" t="s">
        <v>232</v>
      </c>
      <c r="B11" s="200"/>
      <c r="C11" s="200"/>
      <c r="D11" s="1"/>
      <c r="E11" s="1"/>
    </row>
    <row r="12" spans="1:5" x14ac:dyDescent="0.3">
      <c r="A12" s="115"/>
      <c r="B12" s="3"/>
      <c r="C12" s="22"/>
      <c r="D12" s="1"/>
      <c r="E12" s="1"/>
    </row>
    <row r="13" spans="1:5" x14ac:dyDescent="0.3">
      <c r="A13" s="201" t="s">
        <v>135</v>
      </c>
      <c r="B13" s="202"/>
      <c r="C13" s="203" t="s">
        <v>136</v>
      </c>
      <c r="D13" s="68"/>
      <c r="E13" s="68"/>
    </row>
    <row r="14" spans="1:5" ht="36" x14ac:dyDescent="0.3">
      <c r="A14" s="116" t="s">
        <v>137</v>
      </c>
      <c r="B14" s="117" t="s">
        <v>138</v>
      </c>
      <c r="C14" s="204"/>
      <c r="D14" s="1"/>
      <c r="E14" s="1"/>
    </row>
    <row r="15" spans="1:5" ht="27.75" customHeight="1" x14ac:dyDescent="0.3">
      <c r="A15" s="118" t="s">
        <v>177</v>
      </c>
      <c r="B15" s="71"/>
      <c r="C15" s="119" t="s">
        <v>173</v>
      </c>
      <c r="D15" s="1"/>
      <c r="E15" s="1"/>
    </row>
    <row r="16" spans="1:5" ht="64.5" customHeight="1" x14ac:dyDescent="0.3">
      <c r="A16" s="118" t="s">
        <v>177</v>
      </c>
      <c r="B16" s="120" t="s">
        <v>139</v>
      </c>
      <c r="C16" s="121" t="s">
        <v>140</v>
      </c>
      <c r="D16" s="1"/>
      <c r="E16" s="1"/>
    </row>
    <row r="17" spans="1:5" ht="25.5" customHeight="1" x14ac:dyDescent="0.3">
      <c r="A17" s="118" t="s">
        <v>177</v>
      </c>
      <c r="B17" s="120" t="s">
        <v>141</v>
      </c>
      <c r="C17" s="71" t="s">
        <v>142</v>
      </c>
      <c r="D17" s="1"/>
      <c r="E17" s="1"/>
    </row>
    <row r="18" spans="1:5" ht="19.5" customHeight="1" x14ac:dyDescent="0.3">
      <c r="A18" s="118" t="s">
        <v>177</v>
      </c>
      <c r="B18" s="120" t="s">
        <v>143</v>
      </c>
      <c r="C18" s="71" t="s">
        <v>87</v>
      </c>
      <c r="D18" s="1" t="s">
        <v>144</v>
      </c>
      <c r="E18" s="1"/>
    </row>
    <row r="19" spans="1:5" ht="18" customHeight="1" x14ac:dyDescent="0.3">
      <c r="A19" s="118" t="s">
        <v>177</v>
      </c>
      <c r="B19" s="120" t="s">
        <v>145</v>
      </c>
      <c r="C19" s="71" t="s">
        <v>90</v>
      </c>
      <c r="D19" s="1"/>
      <c r="E19" s="1"/>
    </row>
    <row r="20" spans="1:5" ht="19.5" customHeight="1" x14ac:dyDescent="0.3">
      <c r="A20" s="118" t="s">
        <v>177</v>
      </c>
      <c r="B20" s="120" t="s">
        <v>146</v>
      </c>
      <c r="C20" s="71" t="s">
        <v>92</v>
      </c>
      <c r="D20" s="1"/>
      <c r="E20" s="1"/>
    </row>
    <row r="21" spans="1:5" ht="27" customHeight="1" x14ac:dyDescent="0.3">
      <c r="A21" s="118" t="s">
        <v>177</v>
      </c>
      <c r="B21" s="120" t="s">
        <v>211</v>
      </c>
      <c r="C21" s="71" t="s">
        <v>147</v>
      </c>
      <c r="D21" s="1"/>
      <c r="E21" s="1"/>
    </row>
    <row r="22" spans="1:5" ht="31.5" customHeight="1" x14ac:dyDescent="0.3">
      <c r="A22" s="118" t="s">
        <v>177</v>
      </c>
      <c r="B22" s="120" t="s">
        <v>212</v>
      </c>
      <c r="C22" s="71" t="s">
        <v>128</v>
      </c>
      <c r="D22" s="1"/>
      <c r="E22" s="1"/>
    </row>
    <row r="23" spans="1:5" ht="19.5" customHeight="1" x14ac:dyDescent="0.3">
      <c r="A23" s="118" t="s">
        <v>177</v>
      </c>
      <c r="B23" s="120" t="s">
        <v>213</v>
      </c>
      <c r="C23" s="71" t="s">
        <v>148</v>
      </c>
      <c r="D23" s="1"/>
      <c r="E23" s="1"/>
    </row>
    <row r="24" spans="1:5" ht="29.25" customHeight="1" x14ac:dyDescent="0.3">
      <c r="A24" s="118" t="s">
        <v>177</v>
      </c>
      <c r="B24" s="120" t="s">
        <v>206</v>
      </c>
      <c r="C24" s="71" t="s">
        <v>130</v>
      </c>
      <c r="D24" s="1"/>
      <c r="E24" s="1"/>
    </row>
    <row r="25" spans="1:5" ht="17.25" customHeight="1" x14ac:dyDescent="0.3">
      <c r="A25" s="118" t="s">
        <v>177</v>
      </c>
      <c r="B25" s="120" t="s">
        <v>214</v>
      </c>
      <c r="C25" s="121" t="s">
        <v>149</v>
      </c>
      <c r="D25" s="1"/>
      <c r="E25" s="1"/>
    </row>
    <row r="26" spans="1:5" ht="48.75" customHeight="1" x14ac:dyDescent="0.3">
      <c r="A26" s="118" t="s">
        <v>177</v>
      </c>
      <c r="B26" s="120" t="s">
        <v>215</v>
      </c>
      <c r="C26" s="121" t="s">
        <v>150</v>
      </c>
      <c r="D26" s="1"/>
      <c r="E26" s="1"/>
    </row>
    <row r="27" spans="1:5" ht="24.75" customHeight="1" x14ac:dyDescent="0.3">
      <c r="A27" s="118" t="s">
        <v>177</v>
      </c>
      <c r="B27" s="120" t="s">
        <v>216</v>
      </c>
      <c r="C27" s="121" t="s">
        <v>151</v>
      </c>
      <c r="D27" s="1"/>
      <c r="E27" s="1"/>
    </row>
    <row r="28" spans="1:5" ht="68.25" customHeight="1" x14ac:dyDescent="0.3">
      <c r="A28" s="118" t="s">
        <v>177</v>
      </c>
      <c r="B28" s="120" t="s">
        <v>152</v>
      </c>
      <c r="C28" s="71" t="s">
        <v>153</v>
      </c>
      <c r="D28" s="1"/>
      <c r="E28" s="1"/>
    </row>
    <row r="29" spans="1:5" ht="42.75" customHeight="1" x14ac:dyDescent="0.3">
      <c r="A29" s="118" t="s">
        <v>177</v>
      </c>
      <c r="B29" s="120" t="s">
        <v>217</v>
      </c>
      <c r="C29" s="121" t="s">
        <v>154</v>
      </c>
      <c r="D29" s="1"/>
      <c r="E29" s="1"/>
    </row>
  </sheetData>
  <mergeCells count="11">
    <mergeCell ref="C9:E9"/>
    <mergeCell ref="C10:E10"/>
    <mergeCell ref="A11:C11"/>
    <mergeCell ref="A13:B13"/>
    <mergeCell ref="C13:C14"/>
    <mergeCell ref="C8:E8"/>
    <mergeCell ref="C2:E2"/>
    <mergeCell ref="C3:E3"/>
    <mergeCell ref="C4:E4"/>
    <mergeCell ref="C6:E6"/>
    <mergeCell ref="C7:E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Прил6</vt:lpstr>
      <vt:lpstr>прил5</vt:lpstr>
      <vt:lpstr>прил8</vt:lpstr>
      <vt:lpstr>прил7</vt:lpstr>
      <vt:lpstr>прил1</vt:lpstr>
      <vt:lpstr>прил2</vt:lpstr>
      <vt:lpstr>прил3</vt:lpstr>
      <vt:lpstr>прил4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СПСээр-хавак</dc:creator>
  <cp:lastModifiedBy>baytayga.ru</cp:lastModifiedBy>
  <cp:lastPrinted>2021-11-17T09:50:17Z</cp:lastPrinted>
  <dcterms:created xsi:type="dcterms:W3CDTF">2017-12-13T13:45:26Z</dcterms:created>
  <dcterms:modified xsi:type="dcterms:W3CDTF">2021-12-16T05:54:17Z</dcterms:modified>
</cp:coreProperties>
</file>